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BIEU  VPS" sheetId="1" r:id="rId1"/>
    <sheet name=" TOAN SO" sheetId="2" r:id="rId2"/>
  </sheets>
  <definedNames>
    <definedName name="_xlnm.Print_Titles" localSheetId="1">' TOAN SO'!$11:$13</definedName>
    <definedName name="_xlnm.Print_Titles" localSheetId="0">'BIEU  VPS'!$11:$13</definedName>
  </definedNames>
  <calcPr fullCalcOnLoad="1"/>
</workbook>
</file>

<file path=xl/sharedStrings.xml><?xml version="1.0" encoding="utf-8"?>
<sst xmlns="http://schemas.openxmlformats.org/spreadsheetml/2006/main" count="308" uniqueCount="164">
  <si>
    <t>Nội dung</t>
  </si>
  <si>
    <t>A</t>
  </si>
  <si>
    <t>Tổng số thu, chi, nộp ngân sách phí, lệ phí</t>
  </si>
  <si>
    <t>I</t>
  </si>
  <si>
    <t xml:space="preserve"> Số thu phí, lệ phí</t>
  </si>
  <si>
    <t>Phí</t>
  </si>
  <si>
    <t>II</t>
  </si>
  <si>
    <t>Chi từ nguồn thu phí được để lại</t>
  </si>
  <si>
    <t>a</t>
  </si>
  <si>
    <t xml:space="preserve"> Kinh phí nhiệm vụ thường xuyên</t>
  </si>
  <si>
    <t>b</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</si>
  <si>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</si>
  <si>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</si>
  <si>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</si>
  <si>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</si>
  <si>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</si>
  <si>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</si>
  <si>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</si>
  <si>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</si>
  <si>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</si>
  <si>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</si>
  <si>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2.1</t>
  </si>
  <si>
    <t>2.2</t>
  </si>
  <si>
    <t>2.3</t>
  </si>
  <si>
    <t>3.1</t>
  </si>
  <si>
    <t>3.2</t>
  </si>
  <si>
    <t xml:space="preserve">Chi hoạt động kinh tế </t>
  </si>
  <si>
    <t>Chi sự nghiệp bảo vệ môi trường</t>
  </si>
  <si>
    <t>CỘNG HÒA XÃ HỘI CHỦ NGHĨA VIỆT NAM</t>
  </si>
  <si>
    <t>Độc lập - Tự do - Hạnh phúc</t>
  </si>
  <si>
    <t>ĐV tính: Triệu đồng</t>
  </si>
  <si>
    <t xml:space="preserve"> Chương:426</t>
  </si>
  <si>
    <t xml:space="preserve">         Căn cứ Nghị định số 163/2016/NĐ-CP ngày 21/12/2016 của Chính phủ quy định chi tiết thi hành một số điều của Luật Ngân sách nhà nước;</t>
  </si>
  <si>
    <t>(Dùng cho đơn vị dự toán cấp trên và đơn vị dự toán sử dụng ngân sách nhà nước)</t>
  </si>
  <si>
    <t>2.4</t>
  </si>
  <si>
    <t xml:space="preserve">Chi phục vụ công tác thu </t>
  </si>
  <si>
    <t xml:space="preserve">Thu dành làm lương </t>
  </si>
  <si>
    <t xml:space="preserve">Lệ Phí </t>
  </si>
  <si>
    <t>Kinh phí không thực hiện chế độ tự chủ (12-341)</t>
  </si>
  <si>
    <t>Kinh phí nhiệm vụ không thường xuyên (12-332)</t>
  </si>
  <si>
    <t>Kinh phí nhiệm vụ không thường xuyên (12-251)</t>
  </si>
  <si>
    <t>Số TT</t>
  </si>
  <si>
    <t xml:space="preserve">Lệ Phí cấp phép thăm dò, khai thác khoáng sản + Cấp phép khai thác khoáng sản </t>
  </si>
  <si>
    <t xml:space="preserve">Phí thẩm định đánh giá trữ lượng khoáng sản </t>
  </si>
  <si>
    <t>So sánh (%)</t>
  </si>
  <si>
    <t>Dự toán</t>
  </si>
  <si>
    <t>Cùng kỳ năm trước</t>
  </si>
  <si>
    <t xml:space="preserve">         Căn cứ Thông tư số 90/2018/TT-BTC ngày 28/9/2018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</si>
  <si>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DT 2020</t>
  </si>
  <si>
    <t>TH 2020</t>
  </si>
  <si>
    <t xml:space="preserve">VPS </t>
  </si>
  <si>
    <t>VPĐK</t>
  </si>
  <si>
    <t>Lệ phí cấp giấy CNQSD đất</t>
  </si>
  <si>
    <t>2.5</t>
  </si>
  <si>
    <t>2.6</t>
  </si>
  <si>
    <t>2.7</t>
  </si>
  <si>
    <t>2.8</t>
  </si>
  <si>
    <t>2.9</t>
  </si>
  <si>
    <t xml:space="preserve">Phí thẩm định hoạt động đo đạc bản đồ </t>
  </si>
  <si>
    <t>Phí thẩm định hồ sơ khai thác, sử dụng tài nguyên nước</t>
  </si>
  <si>
    <t>Phí thẩm định hồ sơ cấp GCN quyền sử dụng đất</t>
  </si>
  <si>
    <t xml:space="preserve">Phí thẩm định báo cáo đánh giá tác động môi trường </t>
  </si>
  <si>
    <t xml:space="preserve">Phí bảo vệ môi trường đối với nước thải công nghiệp </t>
  </si>
  <si>
    <t xml:space="preserve">Phí khai thác tài liệu đất đai </t>
  </si>
  <si>
    <t xml:space="preserve">Phí đăng ký giao dich bảo đảm </t>
  </si>
  <si>
    <t xml:space="preserve">Phí khai thác, sử dụng thông tin dữ liệu đo đạc bản đồ </t>
  </si>
  <si>
    <t xml:space="preserve">Kinh phí đảm bảo hoạt động của lực lượng xử phạt </t>
  </si>
  <si>
    <t>Kinh phí triển khai công tác bảo vệ khoáng sản chưa khai thác trên địa bàn tỉnh</t>
  </si>
  <si>
    <t>Kinh phí mua sắm tài sản, trang thiết bị phục vụ công tác chuyên môn</t>
  </si>
  <si>
    <t>Kinh phí thực hiện Đề án truyền thông nâng cao nhận thức cộng đồng về Tài nguyên nước giai đoạn 2018-2025</t>
  </si>
  <si>
    <t xml:space="preserve">Kinh phí tổ chức xác định cấp quyền khai thác khoáng sản </t>
  </si>
  <si>
    <t xml:space="preserve"> Kinh phí nhiệm vụ thường xuyên(13-332)</t>
  </si>
  <si>
    <t xml:space="preserve"> Kinh phí thực hiện chế độ tự chủ (13-341)</t>
  </si>
  <si>
    <t>1.2.1</t>
  </si>
  <si>
    <t>1.2.2</t>
  </si>
  <si>
    <t>1.2.3</t>
  </si>
  <si>
    <t>1.2.4</t>
  </si>
  <si>
    <t>2.2.1</t>
  </si>
  <si>
    <t>2.2.2</t>
  </si>
  <si>
    <t>2.2.3</t>
  </si>
  <si>
    <t>2.2.4</t>
  </si>
  <si>
    <t>2.2.5</t>
  </si>
  <si>
    <t>2.2.6</t>
  </si>
  <si>
    <t>2.2.7</t>
  </si>
  <si>
    <t>2.2.8</t>
  </si>
  <si>
    <t>2.2.9</t>
  </si>
  <si>
    <t>2.2.10</t>
  </si>
  <si>
    <t>3.2.1</t>
  </si>
  <si>
    <t>3.2.2</t>
  </si>
  <si>
    <t>3.2.3</t>
  </si>
  <si>
    <t>3.2.4</t>
  </si>
  <si>
    <t>2.2.11</t>
  </si>
  <si>
    <t>2.2.13</t>
  </si>
  <si>
    <t>2.2.14</t>
  </si>
  <si>
    <t>2.2.15</t>
  </si>
  <si>
    <t>2.2.16</t>
  </si>
  <si>
    <t>2.2.17</t>
  </si>
  <si>
    <t xml:space="preserve">  Đơn vị: Sở Tài nguyên và Môi trường              </t>
  </si>
  <si>
    <t>Kinh phí thực hiện dự án điều tra, khảo sát xây dựng cơ sở dữ liệu về tài nguyên nước trên địa bàn tỉnh Tuyên Quang</t>
  </si>
  <si>
    <t>Kinh phí thuê đơn vị tư vấn xác định giá đất cụ thể</t>
  </si>
  <si>
    <t>Chi định mức theo Nghị quyết số 06/2021/NQ-HĐND ngày 15/12/2021</t>
  </si>
  <si>
    <t>Chi tiền lương và các khoản phụ cấp theo lương</t>
  </si>
  <si>
    <t>Chi các khoản bảo hiểm và kinh phí công đoàn</t>
  </si>
  <si>
    <t>Chi xăng dầu xe và sửa chữa ô tô</t>
  </si>
  <si>
    <t>Chi từ nguồn thu được để lại</t>
  </si>
  <si>
    <t xml:space="preserve">Kinh phí thực hiện Đề án truyền thông nâng cao nhận thức cộng đồng về Tài nguyên nước giai đoạn 2018-2025 </t>
  </si>
  <si>
    <t xml:space="preserve">Kinh phí mua phôi giấy CNQSD đất </t>
  </si>
  <si>
    <t>Kinh phí vận hành, duy trì phần mềm quản lý hồ sơ lưu trữ và Tổng hợp số liệu đất đai</t>
  </si>
  <si>
    <t>Kinh phí chỉnh lý tài liệu hồ sơ ngành Tài nguyên Môi trường</t>
  </si>
  <si>
    <t>CÔNG KHAI THỰC HIỆN DỰ TOÁN THU- CHI NGÂN SÁCH QUÝ I NĂM 2023</t>
  </si>
  <si>
    <t>(Kèm theo Quyết định số            /QĐ- STNMT ngày      /4/2023 của Sở Tài nguyên và Môi trường)</t>
  </si>
  <si>
    <t>Dự toán năm 2023 (Bao gồm cả điều chỉnh và bổ sung)</t>
  </si>
  <si>
    <t>Thực
hiện quý 1 năm 2023</t>
  </si>
  <si>
    <t xml:space="preserve">Phí thẩm định cấp giấy phép môi trường </t>
  </si>
  <si>
    <t>Phí thẩm định hoạt động đo đạc bản đồ (nộp100%)</t>
  </si>
  <si>
    <t>Phí thẩm định đánh giá trữ lượng khoáng sản (nộp10%)</t>
  </si>
  <si>
    <t>Phí thẩm định hồ sơ khai thác, sử dụng tài nguyên nước (nộp 20%)</t>
  </si>
  <si>
    <t>Phí thẩm định hồ sơ cấp GCN quyền sử dụng đất (nộp40%)</t>
  </si>
  <si>
    <t>Phí thẩm định cấp phép môi trường (nộp 20%)</t>
  </si>
  <si>
    <t xml:space="preserve">Phí thẩm định báo cáo đánh giá tác động môi trường (nộp 20%) </t>
  </si>
  <si>
    <t>Phí bảo vệ môi trường đối với nước thải công nghiệp (nộp 75%)</t>
  </si>
  <si>
    <t>Kinh phí mua xe ô tô dùng chung (01 xe)</t>
  </si>
  <si>
    <t xml:space="preserve">Kinh phí thực hiện Khoanh định khu vực cấm, tạm thời cấm hoạt động khoáng sản trên địa bàn tỉnh Tuyên Quang </t>
  </si>
  <si>
    <t xml:space="preserve">Kinh phí thực hiện dự án kiểm kê, đánh giá tài nguyên nước tỉnh Tuyên Quang </t>
  </si>
  <si>
    <t xml:space="preserve">Kinh phí quan trắc, phân tích các thành phần môi trường đất, nước, không khí theo mạng lưới quan trắc các điểm quan trắc của tỉnh Tuyên Quang năm 2023 </t>
  </si>
  <si>
    <t>Kinh phí tổ chức các hoạt động tuyên truyền, nâng cao nhận thức về bảo vệ môi trường năm 2023</t>
  </si>
  <si>
    <t>Kinh phí lập báo cáo hiện trạng môi trường tỉnh Tuyên Quang năm 2023</t>
  </si>
  <si>
    <r>
      <t xml:space="preserve">Điều tra nguồn phát sinh chất thải rắn, đánh giá hiện trạng công tác quản lý thu gom, xử lý và đề xuất giải pháp nâng cao hiệu quả công tác quản lý chất thải rắn” </t>
    </r>
    <r>
      <rPr>
        <i/>
        <sz val="11"/>
        <rFont val="Times New Roman"/>
        <family val="1"/>
      </rPr>
      <t xml:space="preserve"> </t>
    </r>
  </si>
  <si>
    <t>Phí thẩm định cấp phép môi trường</t>
  </si>
  <si>
    <t>2.10</t>
  </si>
  <si>
    <t>Thu dịch vụ trích đo thửa đất</t>
  </si>
  <si>
    <t>IV</t>
  </si>
  <si>
    <t xml:space="preserve">Số thu để lại dành làm lương </t>
  </si>
  <si>
    <t xml:space="preserve"> + Từ nguồn thu dịch vụ</t>
  </si>
  <si>
    <t xml:space="preserve"> + Từ nguồn thu phí</t>
  </si>
  <si>
    <t>Chương trình mục tiêu quốc gia nông thôn mới  (341-12-0405-00502)</t>
  </si>
  <si>
    <t>Kinh phí quản lý chương trình 2022+2023)</t>
  </si>
  <si>
    <t>Chương trình mục tiêu giảm nghèo bền vững (341-12-0477)</t>
  </si>
  <si>
    <t>Tiểu dự án: Giám sát, đánh giá</t>
  </si>
  <si>
    <t>Chương trình mục tiêu quốc gia phát triển kinh tế - xã hội vùng đồng bào dân tộc thiểu số và miền núi trên địa bàn tỉnh Tuyên Quang năm 2023 (341-12-0521)</t>
  </si>
  <si>
    <t>Tiểu dự án 3: Kiểm tra, giám sát, đánh giá, đào tạo, tập huấn tổ chức thực hiện chương trình</t>
  </si>
  <si>
    <t>2.2.12</t>
  </si>
  <si>
    <t>Kinh phí nâng cấp trang thông tin điện tử
 (Website) của Sở Tài nguyên và Môi trường</t>
  </si>
  <si>
    <t>Kinh phí số hóa hồ sơ kết quả giải quyết thủ tục hành chính về đất đai</t>
  </si>
  <si>
    <t>Kinh phí mua Máy vi tính để bàn  (Loại MTB6 FPT ELEAD FH522 Việt Nam, 12 bộ x 15trđ/bộ)</t>
  </si>
  <si>
    <t>Kinh phí mua bộ bàn ghế ngồi làm việc Hòa Phát (12 bộ x 5trđ/bộ)</t>
  </si>
  <si>
    <t>Kinh phí mua tủ đựng tài liệu Hòa Phát  (10 chiếc x 5trđ/chiếc)</t>
  </si>
  <si>
    <t>Kinh phí mua máy quét khổ A3 để quét GCNQSD đất  cho Văn phòng tỉnh và các chi nhánh VPĐK 
(10 x 40trđ/cái)</t>
  </si>
  <si>
    <t>Kinh phí mua máy định vị vệ tinh GNSS stonex S850A (03 bộ x 99 trđ/bộ)</t>
  </si>
  <si>
    <t>Kinh phí tập huấn nghiệp vụ về đăng ký đất đai, chỉnh lý hồ sơ địa chính cho viên chức Văn phòng ĐKĐ, chuyên viên Phòng Tài nguyên và Môi trường và Địa chính các xã, phường, thị trấn trên địa bàn tỉnh Tuyên Quang</t>
  </si>
  <si>
    <t>Kinh phí Cập nhật dữ liệu, bản đồ quy hoạch kế hoạch sử dụng đất tỉnh Tuyên Quang</t>
  </si>
  <si>
    <t>Thực hiện năm Q1/2022</t>
  </si>
  <si>
    <t>(Kèm theo Quyết định số           /QĐ- STNMT ngày      /4/2023 của Sở Tài nguyên và Môi trường)</t>
  </si>
  <si>
    <t>CÔNG KHAI THỰC HIỆN DỰ TOÁN THU- CHI NGÂN SÁCH QUÝ I  NĂM 2023</t>
  </si>
  <si>
    <t>Thực
hiện quý I năm 2023</t>
  </si>
  <si>
    <t>Thực hiện quý 1 năm 2022</t>
  </si>
  <si>
    <t>2.2.18</t>
  </si>
  <si>
    <t>2.2.19</t>
  </si>
  <si>
    <t>2.2.20</t>
  </si>
  <si>
    <t>2.2.21</t>
  </si>
  <si>
    <t>2.2.22</t>
  </si>
  <si>
    <t>2.2.23</t>
  </si>
  <si>
    <t xml:space="preserve">        Sở Tài nguyên và Môi trường công khai tình hình thực hiện dự toán thu-chi ngân sách quý 1 năm 2023 như sau:</t>
  </si>
  <si>
    <t xml:space="preserve">        Sở Tài nguyên và Môi trường công khai tình hình thực hiện dự toán thu-chi ngân sách quý 1 năm 2023 của cơ quan Văn phòng Sở Tài nguyên và Môi trường như sau:</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</si>
</sst>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0.000"/>
    <numFmt numFmtId="175" formatCode="0.000%"/>
    <numFmt numFmtId="176" formatCode="#,##0;[Red]#,##0"/>
    <numFmt numFmtId="177" formatCode="#,##0.0;[Red]#,##0.0"/>
    <numFmt numFmtId="178" formatCode="#,##0.00;[Red]#,##0.00"/>
    <numFmt numFmtId="179" formatCode="#,##0.000;[Red]#,##0.000"/>
    <numFmt numFmtId="180" formatCode="#,##0.0000;[Red]#,##0.0000"/>
    <numFmt numFmtId="181" formatCode="#,##0.00000;[Red]#,##0.00000"/>
    <numFmt numFmtId="182" formatCode="#,##0.000000;[Red]#,##0.000000"/>
    <numFmt numFmtId="183" formatCode="#,##0.000"/>
    <numFmt numFmtId="184" formatCode="#,##0.0"/>
    <numFmt numFmtId="185" formatCode="0.00000"/>
    <numFmt numFmtId="186" formatCode="_(* #,##0_);_(* \(#,##0\);_(* &quot;-&quot;??_);_(@_)"/>
  </numFmts>
  <fonts count="7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b/>
      <sz val="11"/>
      <color indexed="9"/>
      <name val="Times New Roman"/>
      <family val="1"/>
    </font>
    <font>
      <sz val="13"/>
      <color indexed="9"/>
      <name val="Times New Roman"/>
      <family val="1"/>
    </font>
    <font>
      <b/>
      <sz val="13"/>
      <color indexed="9"/>
      <name val="Times New Roman"/>
      <family val="1"/>
    </font>
    <font>
      <sz val="8"/>
      <name val="Arial"/>
      <family val="2"/>
    </font>
    <font>
      <b/>
      <sz val="14"/>
      <color indexed="9"/>
      <name val="Times New Roman"/>
      <family val="1"/>
    </font>
    <font>
      <b/>
      <sz val="10"/>
      <color indexed="9"/>
      <name val="Times New Roman"/>
      <family val="1"/>
    </font>
    <font>
      <b/>
      <sz val="11"/>
      <color indexed="9"/>
      <name val="Arial"/>
      <family val="2"/>
    </font>
    <font>
      <sz val="11"/>
      <name val="Times New Roman"/>
      <family val="1"/>
    </font>
    <font>
      <sz val="10"/>
      <name val=".VnTime"/>
      <family val="2"/>
    </font>
    <font>
      <sz val="12"/>
      <name val="Times New Roman"/>
      <family val="1"/>
    </font>
    <font>
      <b/>
      <sz val="11"/>
      <name val="Times New Roman"/>
      <family val="1"/>
    </font>
    <font>
      <b/>
      <i/>
      <sz val="11"/>
      <color indexed="9"/>
      <name val="Arial"/>
      <family val="2"/>
    </font>
    <font>
      <sz val="10"/>
      <color indexed="9"/>
      <name val="Times New Roman"/>
      <family val="1"/>
    </font>
    <font>
      <b/>
      <i/>
      <sz val="12"/>
      <color indexed="9"/>
      <name val=".VnTime"/>
      <family val="2"/>
    </font>
    <font>
      <b/>
      <i/>
      <sz val="10"/>
      <color indexed="9"/>
      <name val="Times New Roman"/>
      <family val="1"/>
    </font>
    <font>
      <sz val="10"/>
      <name val="Times New Roman"/>
      <family val="1"/>
    </font>
    <font>
      <i/>
      <sz val="11"/>
      <name val="Times New Roman"/>
      <family val="1"/>
    </font>
    <font>
      <b/>
      <sz val="12"/>
      <name val="Times New Roman"/>
      <family val="1"/>
    </font>
    <font>
      <sz val="11"/>
      <color indexed="9"/>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9"/>
      <name val="Calibri"/>
      <family val="2"/>
    </font>
    <font>
      <sz val="11"/>
      <color indexed="10"/>
      <name val="Calibri"/>
      <family val="2"/>
    </font>
    <font>
      <sz val="10"/>
      <color indexed="18"/>
      <name val="Times New Roman"/>
      <family val="1"/>
    </font>
    <font>
      <sz val="10"/>
      <color indexed="10"/>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Times New Roman"/>
      <family val="1"/>
    </font>
    <font>
      <b/>
      <sz val="10"/>
      <color rgb="FFFF0000"/>
      <name val="Times New Roman"/>
      <family val="1"/>
    </font>
    <font>
      <sz val="12"/>
      <color theme="1"/>
      <name val="Times New Roman"/>
      <family val="1"/>
    </font>
    <font>
      <sz val="10"/>
      <color rgb="FF003399"/>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color indexed="63"/>
      </bottom>
    </border>
    <border>
      <left style="thin"/>
      <right style="thin"/>
      <top>
        <color indexed="63"/>
      </top>
      <bottom style="thin">
        <color indexed="9"/>
      </bottom>
    </border>
    <border>
      <left>
        <color indexed="63"/>
      </left>
      <right style="thin">
        <color indexed="9"/>
      </right>
      <top style="thin">
        <color indexed="9"/>
      </top>
      <bottom style="thin">
        <color indexed="9"/>
      </bottom>
    </border>
    <border>
      <left style="thin"/>
      <right style="thin"/>
      <top style="thin"/>
      <bottom style="thin"/>
    </border>
  </borders>
  <cellStyleXfs count="61">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43" fontId="49" fillId="0" borderId="0" applyFont="0" applyFill="0" applyBorder="0" applyAlignment="0" applyProtection="0"/>
    <xf numFmtId="0" fontId="53" fillId="28" borderId="2"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60">
    <xf numFmtId="0" fontId="0" fillId="0" borderId="0" xfId="0" applyFill="1" applyAlignment="1" applyProtection="1">
      <alignment/>
      <protection/>
    </xf>
    <xf numFmtId="0" fontId="2"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protection/>
    </xf>
    <xf numFmtId="0" fontId="0" fillId="0" borderId="0" xfId="0" applyFont="1" applyFill="1" applyAlignment="1" applyProtection="1">
      <alignment/>
      <protection/>
    </xf>
    <xf numFmtId="0" fontId="5" fillId="0" borderId="10" xfId="0" applyFont="1" applyFill="1" applyBorder="1" applyAlignment="1" applyProtection="1">
      <alignment horizontal="right"/>
      <protection/>
    </xf>
    <xf numFmtId="2" fontId="5" fillId="0" borderId="10" xfId="0" applyNumberFormat="1" applyFont="1" applyFill="1" applyBorder="1" applyAlignment="1" applyProtection="1">
      <alignment horizontal="right" vertical="top" wrapText="1"/>
      <protection/>
    </xf>
    <xf numFmtId="174" fontId="5" fillId="0" borderId="10" xfId="0" applyNumberFormat="1" applyFont="1" applyFill="1" applyBorder="1" applyAlignment="1" applyProtection="1">
      <alignment horizontal="right" vertical="center" wrapText="1"/>
      <protection/>
    </xf>
    <xf numFmtId="174" fontId="5" fillId="0" borderId="10" xfId="0" applyNumberFormat="1" applyFont="1" applyFill="1" applyBorder="1" applyAlignment="1" applyProtection="1">
      <alignment horizontal="right"/>
      <protection/>
    </xf>
    <xf numFmtId="4" fontId="5"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right" vertical="center" wrapText="1"/>
      <protection/>
    </xf>
    <xf numFmtId="183" fontId="4" fillId="0" borderId="10" xfId="0" applyNumberFormat="1" applyFont="1" applyFill="1" applyBorder="1" applyAlignment="1" applyProtection="1">
      <alignment horizontal="right" vertical="center" wrapText="1"/>
      <protection/>
    </xf>
    <xf numFmtId="183" fontId="8" fillId="0" borderId="10" xfId="0" applyNumberFormat="1" applyFont="1" applyFill="1" applyBorder="1" applyAlignment="1" applyProtection="1">
      <alignment horizontal="right" vertical="center" wrapText="1"/>
      <protection/>
    </xf>
    <xf numFmtId="183" fontId="5" fillId="0" borderId="10" xfId="0" applyNumberFormat="1" applyFont="1" applyFill="1" applyBorder="1" applyAlignment="1" applyProtection="1">
      <alignment horizontal="right" vertical="center" wrapText="1"/>
      <protection/>
    </xf>
    <xf numFmtId="0" fontId="4" fillId="0" borderId="10" xfId="0" applyFont="1" applyFill="1" applyBorder="1" applyAlignment="1" applyProtection="1">
      <alignment horizontal="right" vertical="top" wrapText="1"/>
      <protection/>
    </xf>
    <xf numFmtId="0" fontId="15" fillId="0" borderId="0" xfId="0" applyFont="1" applyFill="1" applyAlignment="1" applyProtection="1">
      <alignment/>
      <protection/>
    </xf>
    <xf numFmtId="174" fontId="8" fillId="0" borderId="10" xfId="0" applyNumberFormat="1" applyFont="1" applyFill="1" applyBorder="1" applyAlignment="1" applyProtection="1">
      <alignment horizontal="right" vertical="top" wrapText="1"/>
      <protection/>
    </xf>
    <xf numFmtId="0" fontId="16" fillId="0" borderId="0" xfId="0" applyFont="1" applyAlignment="1">
      <alignment/>
    </xf>
    <xf numFmtId="0" fontId="9" fillId="0" borderId="11" xfId="0" applyFont="1" applyFill="1" applyBorder="1" applyAlignment="1">
      <alignment horizontal="center" vertical="center" wrapText="1"/>
    </xf>
    <xf numFmtId="0" fontId="4" fillId="0" borderId="0" xfId="0" applyFont="1" applyFill="1" applyAlignment="1" applyProtection="1">
      <alignment/>
      <protection/>
    </xf>
    <xf numFmtId="0" fontId="15" fillId="0" borderId="0" xfId="0" applyFont="1" applyFill="1" applyAlignment="1" applyProtection="1">
      <alignment/>
      <protection/>
    </xf>
    <xf numFmtId="0" fontId="5" fillId="33" borderId="0" xfId="0" applyFont="1" applyFill="1" applyAlignment="1" applyProtection="1">
      <alignment horizontal="center"/>
      <protection/>
    </xf>
    <xf numFmtId="0" fontId="2" fillId="33" borderId="0" xfId="0" applyFont="1" applyFill="1" applyAlignment="1" applyProtection="1">
      <alignment/>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8" fillId="0" borderId="10" xfId="0" applyFont="1" applyFill="1" applyBorder="1" applyAlignment="1" applyProtection="1">
      <alignment/>
      <protection/>
    </xf>
    <xf numFmtId="0" fontId="20" fillId="0" borderId="0" xfId="0" applyFont="1" applyFill="1" applyAlignment="1" applyProtection="1">
      <alignment/>
      <protection/>
    </xf>
    <xf numFmtId="4" fontId="8" fillId="0" borderId="10" xfId="0" applyNumberFormat="1" applyFont="1" applyFill="1" applyBorder="1" applyAlignment="1" applyProtection="1">
      <alignment horizontal="right" vertical="center" wrapText="1"/>
      <protection/>
    </xf>
    <xf numFmtId="176" fontId="0" fillId="0" borderId="0" xfId="0" applyNumberFormat="1" applyFill="1" applyAlignment="1" applyProtection="1">
      <alignment/>
      <protection/>
    </xf>
    <xf numFmtId="0" fontId="8" fillId="0" borderId="0" xfId="0" applyFont="1" applyFill="1" applyAlignment="1" applyProtection="1">
      <alignment/>
      <protection/>
    </xf>
    <xf numFmtId="4" fontId="8" fillId="0" borderId="10" xfId="0" applyNumberFormat="1" applyFont="1" applyFill="1" applyBorder="1" applyAlignment="1" applyProtection="1">
      <alignment horizontal="right" vertical="center" wrapText="1"/>
      <protection/>
    </xf>
    <xf numFmtId="0" fontId="22" fillId="0" borderId="0" xfId="0" applyFont="1" applyFill="1" applyAlignment="1" applyProtection="1">
      <alignment/>
      <protection/>
    </xf>
    <xf numFmtId="0" fontId="9"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174" fontId="4" fillId="0" borderId="0" xfId="0" applyNumberFormat="1" applyFont="1" applyFill="1" applyBorder="1" applyAlignment="1" applyProtection="1">
      <alignment horizontal="right" vertical="top" wrapText="1"/>
      <protection/>
    </xf>
    <xf numFmtId="0" fontId="4" fillId="0" borderId="0" xfId="0" applyFont="1" applyFill="1" applyBorder="1" applyAlignment="1" applyProtection="1">
      <alignment horizontal="center" vertical="center" wrapText="1"/>
      <protection/>
    </xf>
    <xf numFmtId="174" fontId="8" fillId="0" borderId="0" xfId="0" applyNumberFormat="1" applyFont="1" applyFill="1" applyBorder="1" applyAlignment="1" applyProtection="1">
      <alignment horizontal="right" vertical="top" wrapText="1"/>
      <protection/>
    </xf>
    <xf numFmtId="0" fontId="4" fillId="0" borderId="0" xfId="0" applyFont="1" applyFill="1" applyBorder="1" applyAlignment="1" applyProtection="1">
      <alignment horizontal="right" vertical="center" wrapText="1"/>
      <protection/>
    </xf>
    <xf numFmtId="174" fontId="4" fillId="0" borderId="0" xfId="0" applyNumberFormat="1" applyFont="1" applyFill="1" applyBorder="1" applyAlignment="1" applyProtection="1">
      <alignment horizontal="right" vertical="top" wrapText="1"/>
      <protection/>
    </xf>
    <xf numFmtId="2" fontId="4" fillId="0" borderId="0" xfId="0" applyNumberFormat="1" applyFont="1" applyFill="1" applyBorder="1" applyAlignment="1" applyProtection="1">
      <alignment horizontal="right" vertical="center" wrapText="1"/>
      <protection/>
    </xf>
    <xf numFmtId="0" fontId="4" fillId="0" borderId="0" xfId="0" applyFont="1" applyFill="1" applyBorder="1" applyAlignment="1" applyProtection="1">
      <alignment horizontal="right" vertical="center" wrapText="1"/>
      <protection/>
    </xf>
    <xf numFmtId="178" fontId="4" fillId="0" borderId="0" xfId="0" applyNumberFormat="1" applyFont="1" applyFill="1" applyBorder="1" applyAlignment="1" applyProtection="1">
      <alignment horizontal="right" vertical="top" wrapText="1"/>
      <protection/>
    </xf>
    <xf numFmtId="4" fontId="4" fillId="0" borderId="0" xfId="0" applyNumberFormat="1" applyFont="1" applyFill="1" applyBorder="1" applyAlignment="1" applyProtection="1">
      <alignment horizontal="right" vertical="top" wrapText="1"/>
      <protection/>
    </xf>
    <xf numFmtId="4" fontId="8" fillId="0" borderId="0" xfId="0" applyNumberFormat="1" applyFont="1" applyFill="1" applyBorder="1" applyAlignment="1" applyProtection="1">
      <alignment/>
      <protection/>
    </xf>
    <xf numFmtId="4" fontId="5" fillId="0" borderId="0" xfId="0" applyNumberFormat="1" applyFont="1" applyFill="1" applyBorder="1" applyAlignment="1" applyProtection="1">
      <alignment/>
      <protection/>
    </xf>
    <xf numFmtId="4" fontId="5" fillId="0" borderId="0" xfId="0" applyNumberFormat="1" applyFont="1" applyFill="1" applyBorder="1" applyAlignment="1" applyProtection="1">
      <alignment/>
      <protection/>
    </xf>
    <xf numFmtId="178" fontId="4" fillId="0" borderId="0" xfId="0" applyNumberFormat="1" applyFont="1" applyFill="1" applyBorder="1" applyAlignment="1" applyProtection="1">
      <alignment/>
      <protection/>
    </xf>
    <xf numFmtId="0" fontId="8" fillId="0" borderId="0" xfId="0" applyFont="1" applyFill="1" applyBorder="1" applyAlignment="1" applyProtection="1">
      <alignment horizontal="center" vertical="center" wrapText="1"/>
      <protection/>
    </xf>
    <xf numFmtId="4" fontId="8" fillId="0" borderId="0" xfId="0" applyNumberFormat="1" applyFont="1" applyFill="1" applyBorder="1" applyAlignment="1" applyProtection="1">
      <alignment horizontal="right" vertical="center" wrapText="1"/>
      <protection/>
    </xf>
    <xf numFmtId="4" fontId="4" fillId="0" borderId="0" xfId="0" applyNumberFormat="1" applyFont="1" applyFill="1" applyBorder="1" applyAlignment="1" applyProtection="1">
      <alignment horizontal="center" vertical="center" wrapText="1"/>
      <protection/>
    </xf>
    <xf numFmtId="4" fontId="4" fillId="0" borderId="0" xfId="0" applyNumberFormat="1" applyFont="1" applyFill="1" applyBorder="1" applyAlignment="1" applyProtection="1">
      <alignment horizontal="right" vertical="center" wrapText="1"/>
      <protection/>
    </xf>
    <xf numFmtId="4" fontId="5" fillId="0" borderId="0" xfId="0" applyNumberFormat="1" applyFont="1" applyFill="1" applyBorder="1" applyAlignment="1" applyProtection="1">
      <alignment horizontal="right" vertical="center" wrapText="1"/>
      <protection/>
    </xf>
    <xf numFmtId="0" fontId="5" fillId="33" borderId="0" xfId="0" applyFont="1" applyFill="1" applyAlignment="1" applyProtection="1">
      <alignment/>
      <protection/>
    </xf>
    <xf numFmtId="0" fontId="5" fillId="23" borderId="0" xfId="0" applyFont="1" applyFill="1" applyAlignment="1" applyProtection="1">
      <alignment/>
      <protection/>
    </xf>
    <xf numFmtId="0" fontId="5" fillId="23" borderId="0" xfId="0" applyFont="1" applyFill="1" applyAlignment="1" applyProtection="1">
      <alignment horizontal="center"/>
      <protection/>
    </xf>
    <xf numFmtId="0" fontId="9" fillId="23" borderId="11" xfId="0" applyFont="1" applyFill="1" applyBorder="1" applyAlignment="1">
      <alignment horizontal="center" vertical="center" wrapText="1"/>
    </xf>
    <xf numFmtId="0" fontId="2" fillId="23" borderId="0" xfId="0" applyFont="1" applyFill="1" applyAlignment="1" applyProtection="1">
      <alignment/>
      <protection/>
    </xf>
    <xf numFmtId="183" fontId="4" fillId="0" borderId="0" xfId="0" applyNumberFormat="1" applyFont="1" applyFill="1" applyBorder="1" applyAlignment="1" applyProtection="1">
      <alignment horizontal="center" vertical="center" wrapText="1"/>
      <protection/>
    </xf>
    <xf numFmtId="183" fontId="14" fillId="34" borderId="10" xfId="0" applyNumberFormat="1" applyFont="1" applyFill="1" applyBorder="1" applyAlignment="1" applyProtection="1">
      <alignment horizontal="right"/>
      <protection/>
    </xf>
    <xf numFmtId="183" fontId="14" fillId="23" borderId="10" xfId="0" applyNumberFormat="1" applyFont="1" applyFill="1" applyBorder="1" applyAlignment="1" applyProtection="1">
      <alignment horizontal="right"/>
      <protection/>
    </xf>
    <xf numFmtId="183" fontId="14" fillId="33" borderId="10" xfId="0" applyNumberFormat="1" applyFont="1" applyFill="1" applyBorder="1" applyAlignment="1" applyProtection="1">
      <alignment horizontal="right" vertical="center" wrapText="1"/>
      <protection/>
    </xf>
    <xf numFmtId="183" fontId="14" fillId="34" borderId="10" xfId="0" applyNumberFormat="1" applyFont="1" applyFill="1" applyBorder="1" applyAlignment="1" applyProtection="1">
      <alignment horizontal="right" vertical="center" wrapText="1"/>
      <protection/>
    </xf>
    <xf numFmtId="183" fontId="14" fillId="0" borderId="10" xfId="0" applyNumberFormat="1" applyFont="1" applyFill="1" applyBorder="1" applyAlignment="1" applyProtection="1">
      <alignment horizontal="right" vertical="top" wrapText="1"/>
      <protection/>
    </xf>
    <xf numFmtId="183" fontId="14" fillId="23" borderId="10" xfId="0" applyNumberFormat="1" applyFont="1" applyFill="1" applyBorder="1" applyAlignment="1" applyProtection="1">
      <alignment horizontal="right" vertical="center" wrapText="1"/>
      <protection/>
    </xf>
    <xf numFmtId="183" fontId="14" fillId="0" borderId="10" xfId="0" applyNumberFormat="1" applyFont="1" applyFill="1" applyBorder="1" applyAlignment="1" applyProtection="1">
      <alignment vertical="center" wrapText="1"/>
      <protection/>
    </xf>
    <xf numFmtId="183" fontId="14" fillId="0" borderId="10" xfId="0" applyNumberFormat="1" applyFont="1" applyFill="1" applyBorder="1" applyAlignment="1" applyProtection="1">
      <alignment horizontal="right" vertical="center" wrapText="1"/>
      <protection/>
    </xf>
    <xf numFmtId="183" fontId="21" fillId="33" borderId="10" xfId="0" applyNumberFormat="1" applyFont="1" applyFill="1" applyBorder="1" applyAlignment="1" applyProtection="1">
      <alignment horizontal="right" vertical="center" wrapText="1"/>
      <protection/>
    </xf>
    <xf numFmtId="183" fontId="21" fillId="0" borderId="10" xfId="0" applyNumberFormat="1" applyFont="1" applyFill="1" applyBorder="1" applyAlignment="1" applyProtection="1">
      <alignment horizontal="right" vertical="center" wrapText="1"/>
      <protection/>
    </xf>
    <xf numFmtId="183" fontId="21" fillId="23" borderId="10" xfId="0" applyNumberFormat="1" applyFont="1" applyFill="1" applyBorder="1" applyAlignment="1" applyProtection="1">
      <alignment horizontal="right" vertical="center" wrapText="1"/>
      <protection/>
    </xf>
    <xf numFmtId="183" fontId="23" fillId="0" borderId="10" xfId="0" applyNumberFormat="1" applyFont="1" applyFill="1" applyBorder="1" applyAlignment="1" applyProtection="1">
      <alignment horizontal="right" vertical="center" wrapText="1"/>
      <protection/>
    </xf>
    <xf numFmtId="183" fontId="23" fillId="34" borderId="10" xfId="0" applyNumberFormat="1" applyFont="1" applyFill="1" applyBorder="1" applyAlignment="1" applyProtection="1">
      <alignment horizontal="right" vertical="center" wrapText="1"/>
      <protection/>
    </xf>
    <xf numFmtId="183" fontId="23" fillId="23" borderId="10" xfId="0" applyNumberFormat="1" applyFont="1" applyFill="1" applyBorder="1" applyAlignment="1" applyProtection="1">
      <alignment horizontal="right" vertical="center" wrapText="1"/>
      <protection/>
    </xf>
    <xf numFmtId="183" fontId="23" fillId="33" borderId="10" xfId="0" applyNumberFormat="1" applyFont="1" applyFill="1" applyBorder="1" applyAlignment="1" applyProtection="1">
      <alignment horizontal="right" vertical="center" wrapText="1"/>
      <protection/>
    </xf>
    <xf numFmtId="183" fontId="14" fillId="0" borderId="10" xfId="0" applyNumberFormat="1" applyFont="1" applyFill="1" applyBorder="1" applyAlignment="1" applyProtection="1">
      <alignment/>
      <protection/>
    </xf>
    <xf numFmtId="4" fontId="14" fillId="0" borderId="0" xfId="0" applyNumberFormat="1" applyFont="1" applyFill="1" applyBorder="1" applyAlignment="1" applyProtection="1">
      <alignment horizontal="right" vertical="center" wrapText="1"/>
      <protection/>
    </xf>
    <xf numFmtId="4" fontId="21" fillId="0" borderId="0" xfId="0" applyNumberFormat="1" applyFont="1" applyFill="1" applyBorder="1" applyAlignment="1" applyProtection="1">
      <alignment horizontal="right" vertical="center" wrapText="1"/>
      <protection/>
    </xf>
    <xf numFmtId="4" fontId="23" fillId="0" borderId="0" xfId="0" applyNumberFormat="1" applyFont="1" applyFill="1" applyBorder="1" applyAlignment="1" applyProtection="1">
      <alignment horizontal="right" vertical="center" wrapText="1"/>
      <protection/>
    </xf>
    <xf numFmtId="0" fontId="13" fillId="0" borderId="0" xfId="0" applyFont="1" applyFill="1" applyAlignment="1" applyProtection="1">
      <alignment/>
      <protection/>
    </xf>
    <xf numFmtId="0" fontId="14" fillId="0" borderId="0" xfId="0" applyFont="1" applyFill="1" applyAlignment="1" applyProtection="1">
      <alignment/>
      <protection/>
    </xf>
    <xf numFmtId="0" fontId="9" fillId="33" borderId="0" xfId="0" applyFont="1" applyFill="1" applyBorder="1" applyAlignment="1" applyProtection="1">
      <alignment horizontal="center" vertical="center" wrapText="1"/>
      <protection/>
    </xf>
    <xf numFmtId="0" fontId="16" fillId="33" borderId="0" xfId="0" applyFont="1" applyFill="1" applyAlignment="1">
      <alignment/>
    </xf>
    <xf numFmtId="0" fontId="4" fillId="33" borderId="0" xfId="0" applyFont="1" applyFill="1" applyBorder="1" applyAlignment="1" applyProtection="1">
      <alignment horizontal="center" vertical="center" wrapText="1"/>
      <protection/>
    </xf>
    <xf numFmtId="174" fontId="4" fillId="33" borderId="0" xfId="0" applyNumberFormat="1" applyFont="1" applyFill="1" applyBorder="1" applyAlignment="1" applyProtection="1">
      <alignment horizontal="right" vertical="top" wrapText="1"/>
      <protection/>
    </xf>
    <xf numFmtId="183" fontId="14" fillId="33" borderId="10" xfId="0" applyNumberFormat="1" applyFont="1" applyFill="1" applyBorder="1" applyAlignment="1" applyProtection="1">
      <alignment horizontal="right" vertical="top" wrapText="1"/>
      <protection/>
    </xf>
    <xf numFmtId="0" fontId="4" fillId="33" borderId="0" xfId="0" applyFont="1" applyFill="1" applyBorder="1" applyAlignment="1" applyProtection="1">
      <alignment horizontal="center" vertical="center" wrapText="1"/>
      <protection/>
    </xf>
    <xf numFmtId="174" fontId="8" fillId="33" borderId="0" xfId="0" applyNumberFormat="1" applyFont="1" applyFill="1" applyBorder="1" applyAlignment="1" applyProtection="1">
      <alignment horizontal="right" vertical="top" wrapText="1"/>
      <protection/>
    </xf>
    <xf numFmtId="0" fontId="4" fillId="33" borderId="0" xfId="0" applyFont="1" applyFill="1" applyBorder="1" applyAlignment="1" applyProtection="1">
      <alignment horizontal="right" vertical="center" wrapText="1"/>
      <protection/>
    </xf>
    <xf numFmtId="174" fontId="4" fillId="33" borderId="0" xfId="0" applyNumberFormat="1" applyFont="1" applyFill="1" applyBorder="1" applyAlignment="1" applyProtection="1">
      <alignment horizontal="right" vertical="top" wrapText="1"/>
      <protection/>
    </xf>
    <xf numFmtId="2" fontId="4" fillId="33" borderId="0" xfId="0" applyNumberFormat="1" applyFont="1" applyFill="1" applyBorder="1" applyAlignment="1" applyProtection="1">
      <alignment horizontal="right" vertical="center" wrapText="1"/>
      <protection/>
    </xf>
    <xf numFmtId="0" fontId="4" fillId="33" borderId="0" xfId="0" applyFont="1" applyFill="1" applyBorder="1" applyAlignment="1" applyProtection="1">
      <alignment horizontal="right" vertical="center" wrapText="1"/>
      <protection/>
    </xf>
    <xf numFmtId="178" fontId="4" fillId="33" borderId="0" xfId="0" applyNumberFormat="1" applyFont="1" applyFill="1" applyBorder="1" applyAlignment="1" applyProtection="1">
      <alignment horizontal="right" vertical="top" wrapText="1"/>
      <protection/>
    </xf>
    <xf numFmtId="4" fontId="5" fillId="33" borderId="0" xfId="0" applyNumberFormat="1" applyFont="1" applyFill="1" applyBorder="1" applyAlignment="1" applyProtection="1">
      <alignment/>
      <protection/>
    </xf>
    <xf numFmtId="178" fontId="4" fillId="33" borderId="0" xfId="0" applyNumberFormat="1" applyFont="1" applyFill="1" applyBorder="1" applyAlignment="1" applyProtection="1">
      <alignment/>
      <protection/>
    </xf>
    <xf numFmtId="0" fontId="8" fillId="33" borderId="0" xfId="0" applyFont="1" applyFill="1" applyBorder="1" applyAlignment="1" applyProtection="1">
      <alignment horizontal="center" vertical="center" wrapText="1"/>
      <protection/>
    </xf>
    <xf numFmtId="4" fontId="8" fillId="33" borderId="0" xfId="0" applyNumberFormat="1" applyFont="1" applyFill="1" applyBorder="1" applyAlignment="1" applyProtection="1">
      <alignment horizontal="right" vertical="center" wrapText="1"/>
      <protection/>
    </xf>
    <xf numFmtId="4" fontId="4" fillId="33" borderId="0" xfId="0" applyNumberFormat="1" applyFont="1" applyFill="1" applyBorder="1" applyAlignment="1" applyProtection="1">
      <alignment horizontal="center" vertical="center" wrapText="1"/>
      <protection/>
    </xf>
    <xf numFmtId="4" fontId="4" fillId="33" borderId="0" xfId="0" applyNumberFormat="1" applyFont="1" applyFill="1" applyBorder="1" applyAlignment="1" applyProtection="1">
      <alignment horizontal="right" vertical="center" wrapText="1"/>
      <protection/>
    </xf>
    <xf numFmtId="4" fontId="5" fillId="33" borderId="0" xfId="0" applyNumberFormat="1" applyFont="1" applyFill="1" applyBorder="1" applyAlignment="1" applyProtection="1">
      <alignment horizontal="right" vertical="center" wrapText="1"/>
      <protection/>
    </xf>
    <xf numFmtId="0" fontId="13" fillId="33" borderId="0" xfId="0" applyFont="1" applyFill="1" applyAlignment="1" applyProtection="1">
      <alignment/>
      <protection/>
    </xf>
    <xf numFmtId="0" fontId="8" fillId="33"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0" xfId="0" applyFont="1" applyFill="1" applyBorder="1" applyAlignment="1" applyProtection="1">
      <alignment/>
      <protection/>
    </xf>
    <xf numFmtId="4" fontId="8" fillId="33" borderId="0" xfId="0" applyNumberFormat="1" applyFont="1" applyFill="1" applyBorder="1" applyAlignment="1" applyProtection="1">
      <alignment horizontal="right" vertical="center" wrapText="1"/>
      <protection/>
    </xf>
    <xf numFmtId="4" fontId="8" fillId="0" borderId="0" xfId="0" applyNumberFormat="1" applyFont="1" applyFill="1" applyBorder="1" applyAlignment="1" applyProtection="1">
      <alignment horizontal="right" vertical="center" wrapText="1"/>
      <protection/>
    </xf>
    <xf numFmtId="0" fontId="23" fillId="0" borderId="0" xfId="0" applyFont="1" applyFill="1" applyBorder="1" applyAlignment="1" applyProtection="1">
      <alignment horizontal="center" vertical="center" wrapText="1"/>
      <protection/>
    </xf>
    <xf numFmtId="0" fontId="5" fillId="34" borderId="0" xfId="0" applyFont="1" applyFill="1" applyAlignment="1" applyProtection="1">
      <alignment horizontal="center"/>
      <protection/>
    </xf>
    <xf numFmtId="0" fontId="2" fillId="34" borderId="0" xfId="0" applyFont="1" applyFill="1" applyAlignment="1" applyProtection="1">
      <alignment/>
      <protection/>
    </xf>
    <xf numFmtId="176" fontId="4" fillId="33" borderId="0" xfId="0" applyNumberFormat="1" applyFont="1" applyFill="1" applyBorder="1" applyAlignment="1" applyProtection="1">
      <alignment horizontal="right" vertical="top" wrapText="1"/>
      <protection/>
    </xf>
    <xf numFmtId="3" fontId="5" fillId="33" borderId="0" xfId="0" applyNumberFormat="1" applyFont="1" applyFill="1" applyBorder="1" applyAlignment="1" applyProtection="1">
      <alignment/>
      <protection/>
    </xf>
    <xf numFmtId="186" fontId="5" fillId="33" borderId="0" xfId="0" applyNumberFormat="1" applyFont="1" applyFill="1" applyBorder="1" applyAlignment="1" applyProtection="1">
      <alignment/>
      <protection/>
    </xf>
    <xf numFmtId="176" fontId="8" fillId="33" borderId="0" xfId="0" applyNumberFormat="1" applyFont="1" applyFill="1" applyBorder="1" applyAlignment="1" applyProtection="1">
      <alignment/>
      <protection/>
    </xf>
    <xf numFmtId="4" fontId="68" fillId="34" borderId="10" xfId="0" applyNumberFormat="1" applyFont="1" applyFill="1" applyBorder="1" applyAlignment="1" applyProtection="1">
      <alignment horizontal="right" vertical="center" wrapText="1"/>
      <protection/>
    </xf>
    <xf numFmtId="0" fontId="5" fillId="35" borderId="0" xfId="0" applyFont="1" applyFill="1" applyAlignment="1" applyProtection="1">
      <alignment horizontal="center"/>
      <protection/>
    </xf>
    <xf numFmtId="0" fontId="2" fillId="35" borderId="0" xfId="0" applyFont="1" applyFill="1" applyAlignment="1" applyProtection="1">
      <alignment/>
      <protection/>
    </xf>
    <xf numFmtId="183" fontId="68" fillId="0" borderId="10" xfId="0" applyNumberFormat="1" applyFont="1" applyFill="1" applyBorder="1" applyAlignment="1" applyProtection="1">
      <alignment horizontal="right" vertical="center" wrapText="1"/>
      <protection/>
    </xf>
    <xf numFmtId="0" fontId="6" fillId="0" borderId="0" xfId="0" applyFont="1" applyFill="1" applyAlignment="1" applyProtection="1">
      <alignment horizontal="center"/>
      <protection/>
    </xf>
    <xf numFmtId="0" fontId="6" fillId="0" borderId="0" xfId="0" applyFont="1" applyFill="1" applyAlignment="1" applyProtection="1">
      <alignment horizontal="center"/>
      <protection/>
    </xf>
    <xf numFmtId="2" fontId="4" fillId="0" borderId="10" xfId="0" applyNumberFormat="1" applyFont="1" applyFill="1" applyBorder="1" applyAlignment="1" applyProtection="1">
      <alignment horizontal="right" vertical="top" wrapText="1"/>
      <protection/>
    </xf>
    <xf numFmtId="183" fontId="5" fillId="0" borderId="0" xfId="0" applyNumberFormat="1" applyFont="1" applyFill="1" applyBorder="1" applyAlignment="1" applyProtection="1">
      <alignment horizontal="right" vertical="center" wrapText="1"/>
      <protection/>
    </xf>
    <xf numFmtId="0" fontId="11" fillId="0" borderId="0" xfId="0" applyFont="1" applyFill="1" applyAlignment="1" applyProtection="1">
      <alignment horizontal="left" vertical="center" wrapText="1" readingOrder="1"/>
      <protection/>
    </xf>
    <xf numFmtId="0" fontId="4" fillId="0" borderId="0" xfId="0" applyFont="1" applyFill="1" applyAlignment="1" applyProtection="1">
      <alignment horizontal="left"/>
      <protection/>
    </xf>
    <xf numFmtId="0" fontId="11" fillId="33" borderId="0" xfId="0" applyFont="1" applyFill="1" applyAlignment="1" applyProtection="1">
      <alignment horizontal="center"/>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10" fillId="0" borderId="0" xfId="0" applyFont="1" applyFill="1" applyAlignment="1" applyProtection="1">
      <alignment horizontal="left" vertical="center" wrapText="1"/>
      <protection/>
    </xf>
    <xf numFmtId="0" fontId="10" fillId="0" borderId="0" xfId="0" applyFont="1" applyFill="1" applyAlignment="1" applyProtection="1">
      <alignment horizontal="left" vertical="center" wrapText="1"/>
      <protection/>
    </xf>
    <xf numFmtId="0" fontId="10" fillId="0" borderId="0" xfId="0" applyFont="1" applyFill="1" applyAlignment="1" applyProtection="1">
      <alignment horizontal="left" vertical="center"/>
      <protection/>
    </xf>
    <xf numFmtId="0" fontId="9" fillId="34" borderId="11"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23" borderId="11" xfId="0" applyFont="1" applyFill="1" applyBorder="1" applyAlignment="1">
      <alignment horizontal="center" vertical="center" wrapText="1"/>
    </xf>
    <xf numFmtId="0" fontId="9" fillId="23" borderId="12" xfId="0" applyFont="1" applyFill="1" applyBorder="1" applyAlignment="1">
      <alignment horizontal="center" vertical="center" wrapText="1"/>
    </xf>
    <xf numFmtId="0" fontId="4" fillId="0" borderId="0" xfId="0" applyFont="1" applyFill="1" applyAlignment="1" applyProtection="1">
      <alignment horizontal="center" vertical="center" wrapText="1"/>
      <protection/>
    </xf>
    <xf numFmtId="0" fontId="11" fillId="0" borderId="0" xfId="0" applyFont="1" applyFill="1" applyAlignment="1" applyProtection="1">
      <alignment horizontal="center"/>
      <protection/>
    </xf>
    <xf numFmtId="176" fontId="4" fillId="0" borderId="0" xfId="0" applyNumberFormat="1" applyFont="1" applyFill="1" applyBorder="1" applyAlignment="1" applyProtection="1">
      <alignment horizontal="center" vertical="center" wrapText="1"/>
      <protection/>
    </xf>
    <xf numFmtId="176" fontId="4" fillId="33" borderId="0" xfId="0" applyNumberFormat="1" applyFont="1" applyFill="1" applyBorder="1" applyAlignment="1" applyProtection="1">
      <alignment horizontal="center" vertical="center" wrapText="1"/>
      <protection/>
    </xf>
    <xf numFmtId="176" fontId="4" fillId="33" borderId="0" xfId="0" applyNumberFormat="1" applyFont="1" applyFill="1" applyBorder="1" applyAlignment="1" applyProtection="1">
      <alignment horizontal="right" vertical="center" wrapText="1"/>
      <protection/>
    </xf>
    <xf numFmtId="176" fontId="4" fillId="0" borderId="0" xfId="0" applyNumberFormat="1" applyFont="1" applyFill="1" applyBorder="1" applyAlignment="1" applyProtection="1">
      <alignment horizontal="right" vertical="center" wrapText="1"/>
      <protection/>
    </xf>
    <xf numFmtId="183" fontId="24" fillId="0" borderId="10" xfId="0" applyNumberFormat="1" applyFont="1" applyFill="1" applyBorder="1" applyAlignment="1" applyProtection="1">
      <alignment horizontal="right" vertical="center" wrapText="1"/>
      <protection/>
    </xf>
    <xf numFmtId="0" fontId="14" fillId="0" borderId="10" xfId="0" applyFont="1" applyFill="1" applyBorder="1" applyAlignment="1" applyProtection="1">
      <alignment horizontal="right" vertical="center" wrapText="1"/>
      <protection/>
    </xf>
    <xf numFmtId="183" fontId="68" fillId="23" borderId="10" xfId="0" applyNumberFormat="1" applyFont="1" applyFill="1" applyBorder="1" applyAlignment="1" applyProtection="1">
      <alignment horizontal="right" vertical="center" wrapText="1"/>
      <protection/>
    </xf>
    <xf numFmtId="4" fontId="69" fillId="34" borderId="10" xfId="0" applyNumberFormat="1" applyFont="1" applyFill="1" applyBorder="1" applyAlignment="1" applyProtection="1">
      <alignment horizontal="right" vertical="center" wrapText="1"/>
      <protection/>
    </xf>
    <xf numFmtId="174" fontId="4" fillId="0" borderId="10" xfId="0" applyNumberFormat="1" applyFont="1" applyFill="1" applyBorder="1" applyAlignment="1" applyProtection="1">
      <alignment horizontal="right"/>
      <protection/>
    </xf>
    <xf numFmtId="0" fontId="14" fillId="33" borderId="13"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183" fontId="14" fillId="33" borderId="13" xfId="0" applyNumberFormat="1" applyFont="1" applyFill="1" applyBorder="1" applyAlignment="1" applyProtection="1">
      <alignment horizontal="center" vertical="center" wrapText="1"/>
      <protection/>
    </xf>
    <xf numFmtId="183" fontId="14" fillId="33" borderId="13" xfId="0" applyNumberFormat="1" applyFont="1" applyFill="1" applyBorder="1" applyAlignment="1" applyProtection="1">
      <alignment horizontal="right" vertical="center" wrapText="1"/>
      <protection/>
    </xf>
    <xf numFmtId="183" fontId="14" fillId="33" borderId="13" xfId="0" applyNumberFormat="1" applyFont="1" applyFill="1" applyBorder="1" applyAlignment="1" applyProtection="1">
      <alignment vertical="center" wrapText="1"/>
      <protection/>
    </xf>
    <xf numFmtId="183" fontId="21" fillId="33" borderId="13" xfId="0" applyNumberFormat="1" applyFont="1" applyFill="1" applyBorder="1" applyAlignment="1" applyProtection="1">
      <alignment vertical="center" wrapText="1"/>
      <protection/>
    </xf>
    <xf numFmtId="183" fontId="23" fillId="33" borderId="13" xfId="0" applyNumberFormat="1" applyFont="1" applyFill="1" applyBorder="1" applyAlignment="1" applyProtection="1">
      <alignment horizontal="right" vertical="top" wrapText="1"/>
      <protection/>
    </xf>
    <xf numFmtId="183" fontId="21" fillId="33" borderId="13" xfId="0" applyNumberFormat="1" applyFont="1" applyFill="1" applyBorder="1" applyAlignment="1" applyProtection="1">
      <alignment horizontal="right" vertical="center" wrapText="1"/>
      <protection/>
    </xf>
    <xf numFmtId="183" fontId="14" fillId="33" borderId="13" xfId="0" applyNumberFormat="1" applyFont="1" applyFill="1" applyBorder="1" applyAlignment="1" applyProtection="1">
      <alignment horizontal="right" vertical="top" wrapText="1"/>
      <protection/>
    </xf>
    <xf numFmtId="180" fontId="23" fillId="33" borderId="13" xfId="0" applyNumberFormat="1" applyFont="1" applyFill="1" applyBorder="1" applyAlignment="1" applyProtection="1">
      <alignment horizontal="right" vertical="center" wrapText="1"/>
      <protection/>
    </xf>
    <xf numFmtId="183" fontId="23" fillId="33" borderId="13" xfId="0" applyNumberFormat="1" applyFont="1" applyFill="1" applyBorder="1" applyAlignment="1" applyProtection="1">
      <alignment horizontal="right" vertical="center" wrapText="1"/>
      <protection/>
    </xf>
    <xf numFmtId="180" fontId="21" fillId="33" borderId="13" xfId="0" applyNumberFormat="1" applyFont="1" applyFill="1" applyBorder="1" applyAlignment="1" applyProtection="1">
      <alignment horizontal="right" vertical="center" wrapText="1"/>
      <protection/>
    </xf>
    <xf numFmtId="183" fontId="23" fillId="33" borderId="13" xfId="0" applyNumberFormat="1" applyFont="1" applyFill="1" applyBorder="1" applyAlignment="1" applyProtection="1">
      <alignment horizontal="center" vertical="center" wrapText="1"/>
      <protection/>
    </xf>
    <xf numFmtId="0" fontId="6" fillId="33" borderId="0" xfId="0" applyFont="1" applyFill="1" applyBorder="1" applyAlignment="1" applyProtection="1">
      <alignment horizontal="center"/>
      <protection/>
    </xf>
    <xf numFmtId="0" fontId="9" fillId="0" borderId="14"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4" xfId="0" applyFont="1" applyFill="1" applyBorder="1" applyAlignment="1">
      <alignment horizontal="center" wrapText="1"/>
    </xf>
    <xf numFmtId="0" fontId="9" fillId="33" borderId="14"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5" fillId="0" borderId="14"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wrapText="1"/>
      <protection/>
    </xf>
    <xf numFmtId="0" fontId="4" fillId="0" borderId="14" xfId="0" applyFont="1" applyFill="1" applyBorder="1" applyAlignment="1" applyProtection="1">
      <alignment horizontal="left" vertical="center" wrapText="1"/>
      <protection/>
    </xf>
    <xf numFmtId="183" fontId="14" fillId="33" borderId="14" xfId="0" applyNumberFormat="1" applyFont="1" applyFill="1" applyBorder="1" applyAlignment="1" applyProtection="1">
      <alignment horizontal="right" vertical="center" wrapText="1"/>
      <protection/>
    </xf>
    <xf numFmtId="10" fontId="14" fillId="33" borderId="14" xfId="0" applyNumberFormat="1" applyFont="1" applyFill="1" applyBorder="1" applyAlignment="1" applyProtection="1">
      <alignment horizontal="right" vertical="center" wrapText="1"/>
      <protection/>
    </xf>
    <xf numFmtId="0" fontId="5" fillId="0" borderId="14" xfId="0" applyFont="1" applyFill="1" applyBorder="1" applyAlignment="1" applyProtection="1">
      <alignment horizontal="center" vertical="center" wrapText="1"/>
      <protection/>
    </xf>
    <xf numFmtId="0" fontId="5" fillId="0" borderId="14" xfId="0" applyFont="1" applyFill="1" applyBorder="1" applyAlignment="1" applyProtection="1">
      <alignment horizontal="left" vertical="center" wrapText="1"/>
      <protection/>
    </xf>
    <xf numFmtId="183" fontId="21" fillId="33" borderId="14" xfId="0" applyNumberFormat="1" applyFont="1" applyFill="1" applyBorder="1" applyAlignment="1" applyProtection="1">
      <alignment horizontal="right" vertical="center" wrapText="1"/>
      <protection/>
    </xf>
    <xf numFmtId="10" fontId="21" fillId="33" borderId="14" xfId="0" applyNumberFormat="1" applyFont="1" applyFill="1" applyBorder="1" applyAlignment="1" applyProtection="1">
      <alignment horizontal="right" vertical="center" wrapText="1"/>
      <protection/>
    </xf>
    <xf numFmtId="183" fontId="14" fillId="33" borderId="14" xfId="0" applyNumberFormat="1" applyFont="1" applyFill="1" applyBorder="1" applyAlignment="1" applyProtection="1">
      <alignment horizontal="right" vertical="top" wrapText="1"/>
      <protection/>
    </xf>
    <xf numFmtId="43" fontId="14" fillId="33" borderId="14" xfId="41" applyFont="1" applyFill="1" applyBorder="1" applyAlignment="1" applyProtection="1">
      <alignment horizontal="right" vertical="center" wrapText="1"/>
      <protection/>
    </xf>
    <xf numFmtId="0" fontId="70" fillId="33" borderId="14" xfId="56" applyFont="1" applyFill="1" applyBorder="1" applyAlignment="1">
      <alignment horizontal="left" vertical="center" wrapText="1"/>
    </xf>
    <xf numFmtId="0" fontId="70" fillId="33" borderId="14" xfId="56" applyFont="1" applyFill="1" applyBorder="1" applyAlignment="1">
      <alignment horizontal="justify" vertical="center" wrapText="1"/>
    </xf>
    <xf numFmtId="179" fontId="21" fillId="33" borderId="14" xfId="0" applyNumberFormat="1" applyFont="1" applyFill="1" applyBorder="1" applyAlignment="1" applyProtection="1">
      <alignment horizontal="right" vertical="center" wrapText="1"/>
      <protection/>
    </xf>
    <xf numFmtId="43" fontId="21" fillId="33" borderId="14" xfId="41" applyFont="1" applyFill="1" applyBorder="1" applyAlignment="1" applyProtection="1">
      <alignment horizontal="right" vertical="center" wrapText="1"/>
      <protection/>
    </xf>
    <xf numFmtId="0" fontId="8" fillId="0" borderId="14" xfId="0" applyFont="1" applyFill="1" applyBorder="1" applyAlignment="1" applyProtection="1">
      <alignment horizontal="center" vertical="center" wrapText="1"/>
      <protection/>
    </xf>
    <xf numFmtId="0" fontId="8" fillId="0" borderId="14" xfId="0" applyFont="1" applyFill="1" applyBorder="1" applyAlignment="1" applyProtection="1">
      <alignment horizontal="left" vertical="center" wrapText="1"/>
      <protection/>
    </xf>
    <xf numFmtId="183" fontId="23" fillId="33" borderId="14" xfId="0" applyNumberFormat="1" applyFont="1" applyFill="1" applyBorder="1" applyAlignment="1" applyProtection="1">
      <alignment horizontal="right" vertical="top" wrapText="1"/>
      <protection/>
    </xf>
    <xf numFmtId="10" fontId="23" fillId="33" borderId="14" xfId="0" applyNumberFormat="1" applyFont="1" applyFill="1" applyBorder="1" applyAlignment="1" applyProtection="1">
      <alignment horizontal="right" vertical="center" wrapText="1"/>
      <protection/>
    </xf>
    <xf numFmtId="0" fontId="5" fillId="0" borderId="14" xfId="0" applyFont="1" applyFill="1" applyBorder="1" applyAlignment="1" applyProtection="1">
      <alignment horizontal="left" vertical="center" wrapText="1"/>
      <protection/>
    </xf>
    <xf numFmtId="183" fontId="21" fillId="33" borderId="14" xfId="0" applyNumberFormat="1" applyFont="1" applyFill="1" applyBorder="1" applyAlignment="1" applyProtection="1">
      <alignment horizontal="right"/>
      <protection/>
    </xf>
    <xf numFmtId="10" fontId="21" fillId="33" borderId="14" xfId="0" applyNumberFormat="1" applyFont="1" applyFill="1" applyBorder="1" applyAlignment="1" applyProtection="1">
      <alignment horizontal="right"/>
      <protection/>
    </xf>
    <xf numFmtId="0" fontId="4" fillId="0" borderId="14" xfId="0" applyFont="1" applyFill="1" applyBorder="1" applyAlignment="1" applyProtection="1">
      <alignment horizontal="center"/>
      <protection/>
    </xf>
    <xf numFmtId="183" fontId="23" fillId="33" borderId="14" xfId="0" applyNumberFormat="1" applyFont="1" applyFill="1" applyBorder="1" applyAlignment="1" applyProtection="1">
      <alignment horizontal="right" vertical="center" wrapText="1"/>
      <protection/>
    </xf>
    <xf numFmtId="0" fontId="5" fillId="0" borderId="14" xfId="0" applyFont="1" applyFill="1" applyBorder="1" applyAlignment="1" applyProtection="1">
      <alignment horizontal="center"/>
      <protection/>
    </xf>
    <xf numFmtId="0" fontId="4" fillId="0" borderId="14" xfId="0" applyFont="1" applyFill="1" applyBorder="1" applyAlignment="1" applyProtection="1">
      <alignment horizontal="left" vertical="center" wrapText="1"/>
      <protection/>
    </xf>
    <xf numFmtId="10" fontId="14" fillId="33" borderId="14" xfId="0" applyNumberFormat="1" applyFont="1" applyFill="1" applyBorder="1" applyAlignment="1" applyProtection="1">
      <alignment horizontal="right" vertical="top" wrapText="1"/>
      <protection/>
    </xf>
    <xf numFmtId="0" fontId="8" fillId="0" borderId="14" xfId="0" applyFont="1" applyFill="1" applyBorder="1" applyAlignment="1" applyProtection="1">
      <alignment horizontal="center" vertical="center" wrapText="1"/>
      <protection/>
    </xf>
    <xf numFmtId="0" fontId="8" fillId="0" borderId="14" xfId="0" applyFont="1" applyFill="1" applyBorder="1" applyAlignment="1" applyProtection="1">
      <alignment horizontal="left" vertical="center" wrapText="1"/>
      <protection/>
    </xf>
    <xf numFmtId="186" fontId="23" fillId="33" borderId="14" xfId="0" applyNumberFormat="1" applyFont="1" applyFill="1" applyBorder="1" applyAlignment="1" applyProtection="1">
      <alignment horizontal="right" vertical="center" wrapText="1"/>
      <protection/>
    </xf>
    <xf numFmtId="180" fontId="23" fillId="33" borderId="14" xfId="0" applyNumberFormat="1" applyFont="1" applyFill="1" applyBorder="1" applyAlignment="1" applyProtection="1">
      <alignment horizontal="right" vertical="center" wrapText="1"/>
      <protection/>
    </xf>
    <xf numFmtId="0" fontId="21" fillId="0" borderId="14" xfId="0" applyFont="1" applyFill="1" applyBorder="1" applyAlignment="1" applyProtection="1">
      <alignment horizontal="center" vertical="center" wrapText="1"/>
      <protection/>
    </xf>
    <xf numFmtId="0" fontId="16" fillId="33" borderId="14" xfId="0" applyFont="1" applyFill="1" applyBorder="1" applyAlignment="1">
      <alignment horizontal="left" vertical="center" wrapText="1"/>
    </xf>
    <xf numFmtId="0" fontId="16" fillId="33" borderId="14" xfId="0" applyFont="1" applyFill="1" applyBorder="1" applyAlignment="1">
      <alignment horizontal="justify" vertical="center" wrapText="1"/>
    </xf>
    <xf numFmtId="180" fontId="21" fillId="33" borderId="14" xfId="0" applyNumberFormat="1" applyFont="1" applyFill="1" applyBorder="1" applyAlignment="1" applyProtection="1">
      <alignment horizontal="right" vertical="center" wrapText="1"/>
      <protection/>
    </xf>
    <xf numFmtId="10" fontId="23" fillId="33" borderId="14" xfId="0" applyNumberFormat="1" applyFont="1" applyFill="1" applyBorder="1" applyAlignment="1" applyProtection="1">
      <alignment/>
      <protection/>
    </xf>
    <xf numFmtId="0" fontId="16" fillId="33" borderId="14" xfId="56" applyFont="1" applyFill="1" applyBorder="1" applyAlignment="1">
      <alignment horizontal="justify" vertical="center" wrapText="1"/>
    </xf>
    <xf numFmtId="10" fontId="21" fillId="33" borderId="14" xfId="0" applyNumberFormat="1" applyFont="1" applyFill="1" applyBorder="1" applyAlignment="1" applyProtection="1">
      <alignment/>
      <protection/>
    </xf>
    <xf numFmtId="0" fontId="4" fillId="0" borderId="14" xfId="0" applyFont="1" applyFill="1" applyBorder="1" applyAlignment="1" applyProtection="1">
      <alignment horizontal="center" vertical="center" wrapText="1"/>
      <protection/>
    </xf>
    <xf numFmtId="0" fontId="19" fillId="33" borderId="14" xfId="0" applyFont="1" applyFill="1" applyBorder="1" applyAlignment="1">
      <alignment horizontal="left" vertical="center" wrapText="1"/>
    </xf>
    <xf numFmtId="0" fontId="14" fillId="0" borderId="13"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183" fontId="14" fillId="0" borderId="13" xfId="0" applyNumberFormat="1" applyFont="1" applyFill="1" applyBorder="1" applyAlignment="1" applyProtection="1">
      <alignment horizontal="center" vertical="center" wrapText="1"/>
      <protection/>
    </xf>
    <xf numFmtId="183" fontId="14" fillId="0" borderId="13" xfId="0" applyNumberFormat="1" applyFont="1" applyFill="1" applyBorder="1" applyAlignment="1" applyProtection="1">
      <alignment vertical="top" wrapText="1"/>
      <protection/>
    </xf>
    <xf numFmtId="183" fontId="21" fillId="0" borderId="13" xfId="0" applyNumberFormat="1" applyFont="1" applyFill="1" applyBorder="1" applyAlignment="1" applyProtection="1">
      <alignment vertical="center" wrapText="1"/>
      <protection/>
    </xf>
    <xf numFmtId="183" fontId="14" fillId="0" borderId="13" xfId="0" applyNumberFormat="1" applyFont="1" applyFill="1" applyBorder="1" applyAlignment="1" applyProtection="1">
      <alignment vertical="center" wrapText="1"/>
      <protection/>
    </xf>
    <xf numFmtId="183" fontId="14" fillId="0" borderId="13" xfId="0" applyNumberFormat="1" applyFont="1" applyFill="1" applyBorder="1" applyAlignment="1" applyProtection="1">
      <alignment horizontal="right" vertical="center" wrapText="1"/>
      <protection/>
    </xf>
    <xf numFmtId="183" fontId="21" fillId="0" borderId="13" xfId="0" applyNumberFormat="1" applyFont="1" applyFill="1" applyBorder="1" applyAlignment="1" applyProtection="1">
      <alignment horizontal="right" vertical="center" wrapText="1"/>
      <protection/>
    </xf>
    <xf numFmtId="183" fontId="14" fillId="0" borderId="13" xfId="0" applyNumberFormat="1" applyFont="1" applyFill="1" applyBorder="1" applyAlignment="1" applyProtection="1">
      <alignment horizontal="right" vertical="top" wrapText="1"/>
      <protection/>
    </xf>
    <xf numFmtId="183" fontId="23" fillId="0" borderId="13" xfId="0" applyNumberFormat="1" applyFont="1" applyFill="1" applyBorder="1" applyAlignment="1" applyProtection="1">
      <alignment horizontal="right" vertical="center" wrapText="1"/>
      <protection/>
    </xf>
    <xf numFmtId="0" fontId="6" fillId="0" borderId="0" xfId="0" applyFont="1" applyFill="1" applyBorder="1" applyAlignment="1" applyProtection="1">
      <alignment horizontal="center"/>
      <protection/>
    </xf>
    <xf numFmtId="0" fontId="9" fillId="34" borderId="14"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0" borderId="14" xfId="0" applyFont="1" applyFill="1" applyBorder="1" applyAlignment="1">
      <alignment horizontal="center" wrapText="1"/>
    </xf>
    <xf numFmtId="0" fontId="9" fillId="0" borderId="14" xfId="0" applyFont="1" applyFill="1" applyBorder="1" applyAlignment="1">
      <alignment horizontal="center" vertical="center" wrapText="1"/>
    </xf>
    <xf numFmtId="0" fontId="5" fillId="34" borderId="14" xfId="0" applyFont="1" applyFill="1" applyBorder="1" applyAlignment="1" applyProtection="1">
      <alignment horizontal="center" vertical="center"/>
      <protection/>
    </xf>
    <xf numFmtId="0" fontId="9" fillId="35" borderId="14" xfId="0" applyFont="1" applyFill="1" applyBorder="1" applyAlignment="1">
      <alignment horizontal="center" vertical="center" wrapText="1"/>
    </xf>
    <xf numFmtId="0" fontId="9" fillId="34" borderId="14" xfId="0" applyFont="1" applyFill="1" applyBorder="1" applyAlignment="1">
      <alignment horizontal="center" vertical="center" wrapText="1"/>
    </xf>
    <xf numFmtId="183" fontId="14" fillId="34" borderId="14" xfId="0" applyNumberFormat="1" applyFont="1" applyFill="1" applyBorder="1" applyAlignment="1" applyProtection="1">
      <alignment horizontal="right" vertical="center" wrapText="1"/>
      <protection/>
    </xf>
    <xf numFmtId="183" fontId="14" fillId="35" borderId="14" xfId="0" applyNumberFormat="1" applyFont="1" applyFill="1" applyBorder="1" applyAlignment="1" applyProtection="1">
      <alignment horizontal="right"/>
      <protection/>
    </xf>
    <xf numFmtId="10" fontId="14" fillId="0" borderId="14" xfId="0" applyNumberFormat="1" applyFont="1" applyFill="1" applyBorder="1" applyAlignment="1" applyProtection="1">
      <alignment horizontal="right" vertical="center" wrapText="1"/>
      <protection/>
    </xf>
    <xf numFmtId="183" fontId="14" fillId="35" borderId="14" xfId="0" applyNumberFormat="1" applyFont="1" applyFill="1" applyBorder="1" applyAlignment="1" applyProtection="1">
      <alignment horizontal="right" vertical="center" wrapText="1"/>
      <protection/>
    </xf>
    <xf numFmtId="183" fontId="21" fillId="34" borderId="14" xfId="0" applyNumberFormat="1" applyFont="1" applyFill="1" applyBorder="1" applyAlignment="1" applyProtection="1">
      <alignment horizontal="right" vertical="center" wrapText="1"/>
      <protection/>
    </xf>
    <xf numFmtId="183" fontId="21" fillId="35" borderId="14" xfId="0" applyNumberFormat="1" applyFont="1" applyFill="1" applyBorder="1" applyAlignment="1" applyProtection="1">
      <alignment horizontal="right" vertical="center" wrapText="1"/>
      <protection/>
    </xf>
    <xf numFmtId="10" fontId="21" fillId="0" borderId="14" xfId="0" applyNumberFormat="1" applyFont="1" applyFill="1" applyBorder="1" applyAlignment="1" applyProtection="1">
      <alignment horizontal="right" vertical="center" wrapText="1"/>
      <protection/>
    </xf>
    <xf numFmtId="4" fontId="24" fillId="34" borderId="14" xfId="0" applyNumberFormat="1" applyFont="1" applyFill="1" applyBorder="1" applyAlignment="1" applyProtection="1">
      <alignment horizontal="right" vertical="center" wrapText="1"/>
      <protection/>
    </xf>
    <xf numFmtId="183" fontId="14" fillId="0" borderId="14" xfId="0" applyNumberFormat="1" applyFont="1" applyFill="1" applyBorder="1" applyAlignment="1" applyProtection="1">
      <alignment vertical="center" wrapText="1"/>
      <protection/>
    </xf>
    <xf numFmtId="0" fontId="18" fillId="33" borderId="14" xfId="56" applyFont="1" applyFill="1" applyBorder="1" applyAlignment="1">
      <alignment horizontal="left" vertical="center" wrapText="1"/>
    </xf>
    <xf numFmtId="0" fontId="18" fillId="33" borderId="14" xfId="56" applyFont="1" applyFill="1" applyBorder="1" applyAlignment="1">
      <alignment horizontal="justify" vertical="center" wrapText="1"/>
    </xf>
    <xf numFmtId="4" fontId="68" fillId="34" borderId="14" xfId="0" applyNumberFormat="1" applyFont="1" applyFill="1" applyBorder="1" applyAlignment="1" applyProtection="1">
      <alignment horizontal="right" vertical="center" wrapText="1"/>
      <protection/>
    </xf>
    <xf numFmtId="4" fontId="24" fillId="34" borderId="14" xfId="0" applyNumberFormat="1" applyFont="1" applyFill="1" applyBorder="1" applyAlignment="1" applyProtection="1">
      <alignment/>
      <protection/>
    </xf>
    <xf numFmtId="0" fontId="18" fillId="0" borderId="14" xfId="0" applyFont="1" applyBorder="1" applyAlignment="1">
      <alignment horizontal="justify" vertical="center" wrapText="1"/>
    </xf>
    <xf numFmtId="0" fontId="26" fillId="0" borderId="14" xfId="0" applyFont="1" applyBorder="1" applyAlignment="1">
      <alignment horizontal="justify" vertical="center" wrapText="1"/>
    </xf>
    <xf numFmtId="0" fontId="2" fillId="0" borderId="14" xfId="0" applyFont="1" applyFill="1" applyBorder="1" applyAlignment="1" applyProtection="1">
      <alignment/>
      <protection/>
    </xf>
    <xf numFmtId="183" fontId="21" fillId="35" borderId="14" xfId="0" applyNumberFormat="1" applyFont="1" applyFill="1" applyBorder="1" applyAlignment="1" applyProtection="1">
      <alignment horizontal="right"/>
      <protection/>
    </xf>
    <xf numFmtId="183" fontId="68" fillId="34" borderId="14" xfId="0" applyNumberFormat="1" applyFont="1" applyFill="1" applyBorder="1" applyAlignment="1" applyProtection="1">
      <alignment horizontal="right"/>
      <protection/>
    </xf>
    <xf numFmtId="10" fontId="21" fillId="0" borderId="14" xfId="0" applyNumberFormat="1" applyFont="1" applyFill="1" applyBorder="1" applyAlignment="1" applyProtection="1">
      <alignment horizontal="right"/>
      <protection/>
    </xf>
    <xf numFmtId="183" fontId="23" fillId="34" borderId="14" xfId="0" applyNumberFormat="1" applyFont="1" applyFill="1" applyBorder="1" applyAlignment="1" applyProtection="1">
      <alignment horizontal="right" vertical="center" wrapText="1"/>
      <protection/>
    </xf>
    <xf numFmtId="183" fontId="23" fillId="35" borderId="14" xfId="0" applyNumberFormat="1" applyFont="1" applyFill="1" applyBorder="1" applyAlignment="1" applyProtection="1">
      <alignment horizontal="right" vertical="center" wrapText="1"/>
      <protection/>
    </xf>
    <xf numFmtId="10" fontId="23" fillId="0" borderId="14" xfId="0" applyNumberFormat="1" applyFont="1" applyFill="1" applyBorder="1" applyAlignment="1" applyProtection="1">
      <alignment horizontal="right" vertical="center" wrapText="1"/>
      <protection/>
    </xf>
    <xf numFmtId="4" fontId="21" fillId="34" borderId="14" xfId="0" applyNumberFormat="1" applyFont="1" applyFill="1" applyBorder="1" applyAlignment="1" applyProtection="1">
      <alignment horizontal="right" vertical="center" wrapText="1"/>
      <protection/>
    </xf>
    <xf numFmtId="4" fontId="69" fillId="34" borderId="14" xfId="0" applyNumberFormat="1" applyFont="1" applyFill="1" applyBorder="1" applyAlignment="1" applyProtection="1">
      <alignment horizontal="right" vertical="center" wrapText="1"/>
      <protection/>
    </xf>
    <xf numFmtId="183" fontId="14" fillId="35" borderId="14" xfId="0" applyNumberFormat="1" applyFont="1" applyFill="1" applyBorder="1" applyAlignment="1" applyProtection="1">
      <alignment horizontal="right" vertical="top" wrapText="1"/>
      <protection/>
    </xf>
    <xf numFmtId="183" fontId="14" fillId="34" borderId="14" xfId="0" applyNumberFormat="1" applyFont="1" applyFill="1" applyBorder="1" applyAlignment="1" applyProtection="1">
      <alignment horizontal="right" vertical="top" wrapText="1"/>
      <protection/>
    </xf>
    <xf numFmtId="180" fontId="23" fillId="35" borderId="14" xfId="0" applyNumberFormat="1" applyFont="1" applyFill="1" applyBorder="1" applyAlignment="1" applyProtection="1">
      <alignment horizontal="right" vertical="center" wrapText="1"/>
      <protection/>
    </xf>
    <xf numFmtId="180" fontId="21" fillId="35" borderId="14" xfId="0" applyNumberFormat="1" applyFont="1" applyFill="1" applyBorder="1" applyAlignment="1" applyProtection="1">
      <alignment horizontal="right" vertical="center" wrapText="1"/>
      <protection/>
    </xf>
    <xf numFmtId="0" fontId="16" fillId="33" borderId="14" xfId="57" applyFont="1" applyFill="1" applyBorder="1" applyAlignment="1">
      <alignment horizontal="justify" vertical="center" wrapText="1"/>
    </xf>
    <xf numFmtId="0" fontId="18" fillId="33" borderId="14" xfId="0" applyFont="1" applyFill="1" applyBorder="1" applyAlignment="1">
      <alignment horizontal="justify" vertical="center" wrapText="1"/>
    </xf>
    <xf numFmtId="183" fontId="24" fillId="34" borderId="14" xfId="0" applyNumberFormat="1" applyFont="1" applyFill="1" applyBorder="1" applyAlignment="1" applyProtection="1">
      <alignment horizontal="right" vertical="center" wrapText="1"/>
      <protection/>
    </xf>
    <xf numFmtId="183" fontId="71" fillId="34" borderId="14" xfId="0" applyNumberFormat="1" applyFont="1" applyFill="1" applyBorder="1" applyAlignment="1" applyProtection="1">
      <alignment horizontal="right" vertical="center" wrapText="1"/>
      <protection/>
    </xf>
    <xf numFmtId="10" fontId="23" fillId="0" borderId="14" xfId="0" applyNumberFormat="1" applyFont="1" applyFill="1" applyBorder="1" applyAlignment="1" applyProtection="1">
      <alignment/>
      <protection/>
    </xf>
    <xf numFmtId="0" fontId="9" fillId="33" borderId="0" xfId="0" applyFont="1" applyFill="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heck Cell" xfId="42"/>
    <cellStyle name="Explanatory Text" xfId="43"/>
    <cellStyle name="Followed Hyperlink"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te" xfId="54"/>
    <cellStyle name="Output" xfId="55"/>
    <cellStyle name="Style 1 2" xfId="56"/>
    <cellStyle name="Style 1_Bieu XD dự toán 2019( cuối để thảo luận)"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AV73"/>
  <sheetViews>
    <sheetView tabSelected="1" workbookViewId="0" topLeftCell="A60">
      <selection activeCell="A1" sqref="A1:F73"/>
    </sheetView>
  </sheetViews>
  <sheetFormatPr defaultColWidth="9.00390625" defaultRowHeight="14.25"/>
  <cols>
    <col min="1" max="1" width="4.375" style="1" customWidth="1"/>
    <col min="2" max="2" width="46.75390625" style="1" customWidth="1"/>
    <col min="3" max="3" width="10.125" style="25" customWidth="1"/>
    <col min="4" max="4" width="8.75390625" style="25" customWidth="1"/>
    <col min="5" max="5" width="11.50390625" style="25" customWidth="1"/>
    <col min="6" max="6" width="13.75390625" style="25" customWidth="1"/>
    <col min="7" max="7" width="11.625" style="25" customWidth="1"/>
    <col min="8" max="8" width="14.125" style="25" customWidth="1"/>
    <col min="9" max="45" width="14.125" style="1" customWidth="1"/>
    <col min="46" max="46" width="14.125" style="0" customWidth="1"/>
    <col min="47" max="47" width="15.25390625" style="0" customWidth="1"/>
    <col min="48" max="48" width="10.875" style="0" bestFit="1" customWidth="1"/>
  </cols>
  <sheetData>
    <row r="1" spans="1:46" ht="25.5" customHeight="1">
      <c r="A1" s="122" t="s">
        <v>97</v>
      </c>
      <c r="B1" s="122"/>
      <c r="C1" s="259" t="s">
        <v>28</v>
      </c>
      <c r="D1" s="259"/>
      <c r="E1" s="259"/>
      <c r="F1" s="259"/>
      <c r="G1" s="55"/>
      <c r="H1" s="55"/>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46" ht="16.5">
      <c r="A2" s="123" t="s">
        <v>31</v>
      </c>
      <c r="B2" s="123"/>
      <c r="C2" s="124" t="s">
        <v>29</v>
      </c>
      <c r="D2" s="124"/>
      <c r="E2" s="124"/>
      <c r="F2" s="124"/>
      <c r="G2" s="55"/>
      <c r="H2" s="55"/>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46" ht="30" customHeight="1">
      <c r="A3" s="125" t="s">
        <v>109</v>
      </c>
      <c r="B3" s="125"/>
      <c r="C3" s="125"/>
      <c r="D3" s="125"/>
      <c r="E3" s="125"/>
      <c r="F3" s="125"/>
      <c r="G3" s="55"/>
      <c r="H3" s="55"/>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row>
    <row r="4" spans="1:46" ht="15.75">
      <c r="A4" s="126" t="s">
        <v>33</v>
      </c>
      <c r="B4" s="126"/>
      <c r="C4" s="126"/>
      <c r="D4" s="126"/>
      <c r="E4" s="126"/>
      <c r="F4" s="126"/>
      <c r="G4" s="55"/>
      <c r="H4" s="5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46" ht="15.75">
      <c r="A5" s="127" t="s">
        <v>110</v>
      </c>
      <c r="B5" s="128"/>
      <c r="C5" s="128"/>
      <c r="D5" s="128"/>
      <c r="E5" s="128"/>
      <c r="F5" s="128"/>
      <c r="G5" s="55"/>
      <c r="H5" s="55"/>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46" ht="15.75">
      <c r="A6" s="118"/>
      <c r="B6" s="119"/>
      <c r="C6" s="119"/>
      <c r="D6" s="119"/>
      <c r="E6" s="119"/>
      <c r="F6" s="119"/>
      <c r="G6" s="55"/>
      <c r="H6" s="55"/>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row>
    <row r="7" spans="1:46" ht="34.5" customHeight="1">
      <c r="A7" s="129" t="s">
        <v>32</v>
      </c>
      <c r="B7" s="129"/>
      <c r="C7" s="129"/>
      <c r="D7" s="129"/>
      <c r="E7" s="129"/>
      <c r="F7" s="129"/>
      <c r="G7" s="55"/>
      <c r="H7" s="55"/>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row>
    <row r="8" spans="1:46" ht="51.75" customHeight="1">
      <c r="A8" s="130" t="s">
        <v>47</v>
      </c>
      <c r="B8" s="131"/>
      <c r="C8" s="131"/>
      <c r="D8" s="131"/>
      <c r="E8" s="131"/>
      <c r="F8" s="131"/>
      <c r="G8" s="55"/>
      <c r="H8" s="55"/>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row>
    <row r="9" spans="1:46" ht="39.75" customHeight="1">
      <c r="A9" s="129" t="s">
        <v>163</v>
      </c>
      <c r="B9" s="129"/>
      <c r="C9" s="129"/>
      <c r="D9" s="129"/>
      <c r="E9" s="129"/>
      <c r="F9" s="129"/>
      <c r="G9" s="55"/>
      <c r="H9" s="55"/>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row>
    <row r="10" spans="1:46" ht="16.5" customHeight="1">
      <c r="A10" s="5"/>
      <c r="B10" s="5"/>
      <c r="C10" s="24"/>
      <c r="D10" s="24"/>
      <c r="E10" s="160" t="s">
        <v>30</v>
      </c>
      <c r="F10" s="160"/>
      <c r="G10" s="24"/>
      <c r="H10" s="24"/>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3"/>
    </row>
    <row r="11" spans="1:47" s="20" customFormat="1" ht="33.75" customHeight="1">
      <c r="A11" s="161" t="s">
        <v>41</v>
      </c>
      <c r="B11" s="161" t="s">
        <v>0</v>
      </c>
      <c r="C11" s="162" t="s">
        <v>111</v>
      </c>
      <c r="D11" s="163" t="s">
        <v>112</v>
      </c>
      <c r="E11" s="164" t="s">
        <v>44</v>
      </c>
      <c r="F11" s="164"/>
      <c r="G11" s="147" t="s">
        <v>151</v>
      </c>
      <c r="H11" s="82"/>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20" t="s">
        <v>48</v>
      </c>
      <c r="AU11" s="20" t="s">
        <v>49</v>
      </c>
    </row>
    <row r="12" spans="1:8" s="20" customFormat="1" ht="30.75" customHeight="1">
      <c r="A12" s="161"/>
      <c r="B12" s="161"/>
      <c r="C12" s="162"/>
      <c r="D12" s="165"/>
      <c r="E12" s="166" t="s">
        <v>45</v>
      </c>
      <c r="F12" s="166" t="s">
        <v>46</v>
      </c>
      <c r="G12" s="83"/>
      <c r="H12" s="83"/>
    </row>
    <row r="13" spans="1:46" ht="15.75">
      <c r="A13" s="167">
        <v>1</v>
      </c>
      <c r="B13" s="167">
        <v>2</v>
      </c>
      <c r="C13" s="168">
        <v>3</v>
      </c>
      <c r="D13" s="168">
        <v>4</v>
      </c>
      <c r="E13" s="168">
        <v>5</v>
      </c>
      <c r="F13" s="168">
        <v>6</v>
      </c>
      <c r="G13" s="148"/>
      <c r="H13" s="84"/>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
    </row>
    <row r="14" spans="1:46" ht="15.75">
      <c r="A14" s="169" t="s">
        <v>1</v>
      </c>
      <c r="B14" s="170" t="s">
        <v>2</v>
      </c>
      <c r="C14" s="171">
        <f>C15</f>
        <v>1925</v>
      </c>
      <c r="D14" s="171">
        <f>D15</f>
        <v>627.896332</v>
      </c>
      <c r="E14" s="172">
        <f>D14/C14</f>
        <v>0.32617991272727276</v>
      </c>
      <c r="F14" s="172">
        <f>D14/G14</f>
        <v>4.618130602761427</v>
      </c>
      <c r="G14" s="149">
        <f>G15</f>
        <v>135.963312</v>
      </c>
      <c r="H14" s="84"/>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
    </row>
    <row r="15" spans="1:47" ht="15.75">
      <c r="A15" s="169" t="s">
        <v>3</v>
      </c>
      <c r="B15" s="170" t="s">
        <v>4</v>
      </c>
      <c r="C15" s="171">
        <f>C16+C18</f>
        <v>1925</v>
      </c>
      <c r="D15" s="171">
        <f>D16+D18</f>
        <v>627.896332</v>
      </c>
      <c r="E15" s="172">
        <f>D15/C15</f>
        <v>0.32617991272727276</v>
      </c>
      <c r="F15" s="172">
        <f>F16+F18</f>
        <v>108.58262932314372</v>
      </c>
      <c r="G15" s="150">
        <f>G16+G18</f>
        <v>135.963312</v>
      </c>
      <c r="H15" s="85"/>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
      <c r="AU15" s="14">
        <f>AU16+AU18</f>
        <v>255.79500000000002</v>
      </c>
    </row>
    <row r="16" spans="1:47" ht="15.75">
      <c r="A16" s="169">
        <v>1</v>
      </c>
      <c r="B16" s="170" t="s">
        <v>37</v>
      </c>
      <c r="C16" s="171">
        <f>SUM(C17:C17)</f>
        <v>250</v>
      </c>
      <c r="D16" s="171">
        <f>SUM(D17:D17)</f>
        <v>0</v>
      </c>
      <c r="E16" s="172">
        <f>E17</f>
        <v>0</v>
      </c>
      <c r="F16" s="172">
        <f>F17</f>
        <v>0</v>
      </c>
      <c r="G16" s="151">
        <f>G17</f>
        <v>22.5</v>
      </c>
      <c r="H16" s="84"/>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
      <c r="AU16" s="14">
        <f>AU17</f>
        <v>185</v>
      </c>
    </row>
    <row r="17" spans="1:47" ht="31.5">
      <c r="A17" s="173" t="s">
        <v>19</v>
      </c>
      <c r="B17" s="174" t="s">
        <v>42</v>
      </c>
      <c r="C17" s="175">
        <v>250</v>
      </c>
      <c r="D17" s="175">
        <v>0</v>
      </c>
      <c r="E17" s="176">
        <f>D17/C17</f>
        <v>0</v>
      </c>
      <c r="F17" s="176">
        <f>D17/G17</f>
        <v>0</v>
      </c>
      <c r="G17" s="152">
        <v>22.5</v>
      </c>
      <c r="H17" s="139">
        <v>22500000</v>
      </c>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
      <c r="AU17" s="8">
        <v>185</v>
      </c>
    </row>
    <row r="18" spans="1:47" s="18" customFormat="1" ht="15.75">
      <c r="A18" s="169">
        <v>2</v>
      </c>
      <c r="B18" s="170" t="s">
        <v>5</v>
      </c>
      <c r="C18" s="171">
        <f>SUM(C19:C25)</f>
        <v>1675</v>
      </c>
      <c r="D18" s="171">
        <f>SUM(D19:D25)</f>
        <v>627.896332</v>
      </c>
      <c r="E18" s="177">
        <f>SUM(E19:E25)</f>
        <v>2.5010773094179894</v>
      </c>
      <c r="F18" s="178">
        <f>SUM(F19:F25)</f>
        <v>108.58262932314372</v>
      </c>
      <c r="G18" s="151">
        <f>SUM(G19:G25)</f>
        <v>113.463312</v>
      </c>
      <c r="H18" s="84"/>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2"/>
      <c r="AU18" s="17">
        <f>SUM(AU19:AU22)</f>
        <v>70.795</v>
      </c>
    </row>
    <row r="19" spans="1:47" ht="15.75">
      <c r="A19" s="173" t="s">
        <v>21</v>
      </c>
      <c r="B19" s="179" t="s">
        <v>58</v>
      </c>
      <c r="C19" s="175">
        <v>40</v>
      </c>
      <c r="D19" s="175">
        <v>0</v>
      </c>
      <c r="E19" s="176">
        <f>D19/C19</f>
        <v>0</v>
      </c>
      <c r="F19" s="176">
        <v>0</v>
      </c>
      <c r="G19" s="152">
        <v>0</v>
      </c>
      <c r="H19" s="84"/>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
      <c r="AU19" s="8">
        <v>6.03</v>
      </c>
    </row>
    <row r="20" spans="1:47" s="7" customFormat="1" ht="15.75">
      <c r="A20" s="173" t="s">
        <v>22</v>
      </c>
      <c r="B20" s="179" t="s">
        <v>43</v>
      </c>
      <c r="C20" s="175">
        <v>5</v>
      </c>
      <c r="D20" s="175">
        <v>0</v>
      </c>
      <c r="E20" s="176">
        <f>D20/C20</f>
        <v>0</v>
      </c>
      <c r="F20" s="176">
        <v>0</v>
      </c>
      <c r="G20" s="152">
        <v>0</v>
      </c>
      <c r="H20" s="139"/>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
      <c r="AU20" s="8">
        <v>21.265</v>
      </c>
    </row>
    <row r="21" spans="1:47" s="7" customFormat="1" ht="15.75">
      <c r="A21" s="173" t="s">
        <v>23</v>
      </c>
      <c r="B21" s="180" t="s">
        <v>59</v>
      </c>
      <c r="C21" s="175">
        <v>22</v>
      </c>
      <c r="D21" s="175">
        <v>0</v>
      </c>
      <c r="E21" s="176">
        <f>D21/C21</f>
        <v>0</v>
      </c>
      <c r="F21" s="176">
        <v>0</v>
      </c>
      <c r="G21" s="152">
        <v>0</v>
      </c>
      <c r="H21" s="84"/>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
      <c r="AU21" s="10">
        <v>38.5</v>
      </c>
    </row>
    <row r="22" spans="1:47" ht="15.75">
      <c r="A22" s="173" t="s">
        <v>34</v>
      </c>
      <c r="B22" s="180" t="s">
        <v>60</v>
      </c>
      <c r="C22" s="175">
        <v>126</v>
      </c>
      <c r="D22" s="175">
        <v>8</v>
      </c>
      <c r="E22" s="176">
        <f>D22/C22</f>
        <v>0.06349206349206349</v>
      </c>
      <c r="F22" s="176">
        <f>D22/G22</f>
        <v>0.25396825396825395</v>
      </c>
      <c r="G22" s="152">
        <v>31.5</v>
      </c>
      <c r="H22" s="139">
        <v>31500000</v>
      </c>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
      <c r="AU22" s="9">
        <v>5</v>
      </c>
    </row>
    <row r="23" spans="1:47" ht="15.75">
      <c r="A23" s="173" t="s">
        <v>53</v>
      </c>
      <c r="B23" s="180" t="s">
        <v>113</v>
      </c>
      <c r="C23" s="175">
        <v>32</v>
      </c>
      <c r="D23" s="175">
        <v>56.5</v>
      </c>
      <c r="E23" s="176">
        <f>D23/C23</f>
        <v>1.765625</v>
      </c>
      <c r="F23" s="176">
        <v>0</v>
      </c>
      <c r="G23" s="152">
        <v>0</v>
      </c>
      <c r="H23" s="84"/>
      <c r="I23" s="138">
        <v>535896332</v>
      </c>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
      <c r="AU23" s="9"/>
    </row>
    <row r="24" spans="1:47" ht="15.75">
      <c r="A24" s="173" t="s">
        <v>54</v>
      </c>
      <c r="B24" s="180" t="s">
        <v>61</v>
      </c>
      <c r="C24" s="175">
        <v>100</v>
      </c>
      <c r="D24" s="175">
        <v>27.5</v>
      </c>
      <c r="E24" s="176">
        <f>D24/C24</f>
        <v>0.275</v>
      </c>
      <c r="F24" s="176">
        <f>D24/G24</f>
        <v>0.35714285714285715</v>
      </c>
      <c r="G24" s="152">
        <v>77</v>
      </c>
      <c r="H24" s="139">
        <v>77000000</v>
      </c>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
      <c r="AU24" s="9"/>
    </row>
    <row r="25" spans="1:47" ht="15.75">
      <c r="A25" s="173" t="s">
        <v>54</v>
      </c>
      <c r="B25" s="180" t="s">
        <v>62</v>
      </c>
      <c r="C25" s="175">
        <v>1350</v>
      </c>
      <c r="D25" s="181">
        <v>535.896332</v>
      </c>
      <c r="E25" s="176">
        <f>D25/C25</f>
        <v>0.39696024592592594</v>
      </c>
      <c r="F25" s="182">
        <f>D25/G25</f>
        <v>107.9715182120326</v>
      </c>
      <c r="G25" s="152">
        <v>4.963312</v>
      </c>
      <c r="H25" s="139">
        <v>4963312</v>
      </c>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
      <c r="AU25" s="9"/>
    </row>
    <row r="26" spans="1:47" ht="15.75">
      <c r="A26" s="169" t="s">
        <v>6</v>
      </c>
      <c r="B26" s="170" t="s">
        <v>7</v>
      </c>
      <c r="C26" s="171">
        <f>C27</f>
        <v>540.8</v>
      </c>
      <c r="D26" s="171">
        <f>D27</f>
        <v>205.974083</v>
      </c>
      <c r="E26" s="172">
        <f>D26/C26</f>
        <v>0.3808692363165681</v>
      </c>
      <c r="F26" s="172">
        <f>D26/G26</f>
        <v>2.5198433639551587</v>
      </c>
      <c r="G26" s="151">
        <f>G27</f>
        <v>81.740828</v>
      </c>
      <c r="H26" s="87"/>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
      <c r="AU26" s="14">
        <f>AU27</f>
        <v>49.938500000000005</v>
      </c>
    </row>
    <row r="27" spans="1:47" ht="15.75">
      <c r="A27" s="183">
        <v>1</v>
      </c>
      <c r="B27" s="184" t="s">
        <v>11</v>
      </c>
      <c r="C27" s="185">
        <f>C28</f>
        <v>540.8</v>
      </c>
      <c r="D27" s="185">
        <f>D28</f>
        <v>205.974083</v>
      </c>
      <c r="E27" s="186">
        <f>E28</f>
        <v>0.3808692363165681</v>
      </c>
      <c r="F27" s="186">
        <f>F28</f>
        <v>2.5198433639551587</v>
      </c>
      <c r="G27" s="153">
        <f>G28</f>
        <v>81.740828</v>
      </c>
      <c r="H27" s="88"/>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
      <c r="AU27" s="19">
        <f>AU28</f>
        <v>49.938500000000005</v>
      </c>
    </row>
    <row r="28" spans="1:47" ht="15.75">
      <c r="A28" s="173" t="s">
        <v>8</v>
      </c>
      <c r="B28" s="187" t="s">
        <v>12</v>
      </c>
      <c r="C28" s="175">
        <f>SUM(C29:C30)</f>
        <v>540.8</v>
      </c>
      <c r="D28" s="175">
        <f>SUM(D29:D30)</f>
        <v>205.974083</v>
      </c>
      <c r="E28" s="176">
        <f>D28/C28</f>
        <v>0.3808692363165681</v>
      </c>
      <c r="F28" s="176">
        <f>D28/G28</f>
        <v>2.5198433639551587</v>
      </c>
      <c r="G28" s="154">
        <f>SUM(G29:G30)</f>
        <v>81.740828</v>
      </c>
      <c r="H28" s="89"/>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3"/>
      <c r="AU28" s="16">
        <f>SUM(AU29:AU30)</f>
        <v>49.938500000000005</v>
      </c>
    </row>
    <row r="29" spans="1:48" ht="15.75">
      <c r="A29" s="173"/>
      <c r="B29" s="187" t="s">
        <v>35</v>
      </c>
      <c r="C29" s="175">
        <v>324.48</v>
      </c>
      <c r="D29" s="175">
        <v>123.58445</v>
      </c>
      <c r="E29" s="176">
        <f>D29/C29</f>
        <v>0.38086923693293884</v>
      </c>
      <c r="F29" s="176">
        <f>D29/G29</f>
        <v>2.5198433577573445</v>
      </c>
      <c r="G29" s="154">
        <v>49.044497</v>
      </c>
      <c r="H29" s="89"/>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3"/>
      <c r="AU29" s="16">
        <v>29.9631</v>
      </c>
      <c r="AV29" s="31">
        <v>182164486.25</v>
      </c>
    </row>
    <row r="30" spans="1:48" ht="15.75">
      <c r="A30" s="173"/>
      <c r="B30" s="187" t="s">
        <v>36</v>
      </c>
      <c r="C30" s="175">
        <v>216.32</v>
      </c>
      <c r="D30" s="175">
        <v>82.389633</v>
      </c>
      <c r="E30" s="176">
        <f>D30/C30</f>
        <v>0.38086923539201184</v>
      </c>
      <c r="F30" s="176">
        <f>D30/G30</f>
        <v>2.5198433732518795</v>
      </c>
      <c r="G30" s="154">
        <v>32.696331</v>
      </c>
      <c r="H30" s="140">
        <v>205974083</v>
      </c>
      <c r="I30" s="140">
        <f>H30*40%</f>
        <v>82389633.2</v>
      </c>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3"/>
      <c r="AU30" s="16">
        <v>19.9754</v>
      </c>
      <c r="AV30" s="31">
        <v>72865794.5</v>
      </c>
    </row>
    <row r="31" spans="1:48" ht="15.75">
      <c r="A31" s="173" t="s">
        <v>10</v>
      </c>
      <c r="B31" s="187" t="s">
        <v>13</v>
      </c>
      <c r="C31" s="175"/>
      <c r="D31" s="188"/>
      <c r="E31" s="189"/>
      <c r="F31" s="189"/>
      <c r="G31" s="150"/>
      <c r="H31" s="89"/>
      <c r="I31" s="141">
        <f>H30-I30</f>
        <v>123584449.8</v>
      </c>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3"/>
      <c r="AU31" s="8"/>
      <c r="AV31" s="31">
        <v>109298691.75</v>
      </c>
    </row>
    <row r="32" spans="1:47" ht="15.75">
      <c r="A32" s="169" t="s">
        <v>14</v>
      </c>
      <c r="B32" s="170" t="s">
        <v>15</v>
      </c>
      <c r="C32" s="171">
        <f>C33+C35</f>
        <v>1384.2</v>
      </c>
      <c r="D32" s="171">
        <f>D33+D35</f>
        <v>421.922249</v>
      </c>
      <c r="E32" s="172">
        <f>D32/C32</f>
        <v>0.3048130681982373</v>
      </c>
      <c r="F32" s="172">
        <f>F33+F35</f>
        <v>13.30041648062617</v>
      </c>
      <c r="G32" s="155">
        <f>G33+G35</f>
        <v>54.222484</v>
      </c>
      <c r="H32" s="90">
        <f>G32+G26</f>
        <v>135.963312</v>
      </c>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3"/>
      <c r="AU32" s="14">
        <f>AU33+AU35</f>
        <v>199.8265</v>
      </c>
    </row>
    <row r="33" spans="1:47" ht="15.75">
      <c r="A33" s="190">
        <v>1</v>
      </c>
      <c r="B33" s="170" t="s">
        <v>37</v>
      </c>
      <c r="C33" s="191">
        <f>SUM(C34:C34)</f>
        <v>250</v>
      </c>
      <c r="D33" s="191">
        <f>SUM(D34:D34)</f>
        <v>0</v>
      </c>
      <c r="E33" s="186">
        <f>D33/C33</f>
        <v>0</v>
      </c>
      <c r="F33" s="186">
        <f>D33/G33</f>
        <v>0</v>
      </c>
      <c r="G33" s="150">
        <f>G34</f>
        <v>22.5</v>
      </c>
      <c r="H33" s="91"/>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3"/>
      <c r="AU33" s="15">
        <f>AU34</f>
        <v>185</v>
      </c>
    </row>
    <row r="34" spans="1:47" ht="31.5">
      <c r="A34" s="192"/>
      <c r="B34" s="187" t="s">
        <v>42</v>
      </c>
      <c r="C34" s="175">
        <f>C16</f>
        <v>250</v>
      </c>
      <c r="D34" s="175">
        <v>0</v>
      </c>
      <c r="E34" s="176">
        <f>D34/C34</f>
        <v>0</v>
      </c>
      <c r="F34" s="176">
        <f>D34/G34</f>
        <v>0</v>
      </c>
      <c r="G34" s="154">
        <f>G17</f>
        <v>22.5</v>
      </c>
      <c r="H34" s="91"/>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3"/>
      <c r="AU34" s="16">
        <v>185</v>
      </c>
    </row>
    <row r="35" spans="1:47" s="23" customFormat="1" ht="15.75">
      <c r="A35" s="169">
        <v>2</v>
      </c>
      <c r="B35" s="193" t="s">
        <v>5</v>
      </c>
      <c r="C35" s="191">
        <f>SUM(C36:C42)</f>
        <v>1134.2</v>
      </c>
      <c r="D35" s="191">
        <f>SUM(D36:D42)</f>
        <v>421.922249</v>
      </c>
      <c r="E35" s="186">
        <f>D35/C35</f>
        <v>0.3719998668665139</v>
      </c>
      <c r="F35" s="172">
        <f>D35/G35</f>
        <v>13.30041648062617</v>
      </c>
      <c r="G35" s="150">
        <f>SUM(G36:G42)</f>
        <v>31.722484</v>
      </c>
      <c r="H35" s="92"/>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22"/>
      <c r="AU35" s="15">
        <f>SUM(AU36:AU38)</f>
        <v>14.8265</v>
      </c>
    </row>
    <row r="36" spans="1:47" ht="15.75">
      <c r="A36" s="173" t="s">
        <v>21</v>
      </c>
      <c r="B36" s="174" t="s">
        <v>114</v>
      </c>
      <c r="C36" s="175">
        <v>40</v>
      </c>
      <c r="D36" s="175"/>
      <c r="E36" s="176">
        <f>D36/C36</f>
        <v>0</v>
      </c>
      <c r="F36" s="176">
        <v>0</v>
      </c>
      <c r="G36" s="154"/>
      <c r="H36" s="89"/>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3"/>
      <c r="AU36" s="16">
        <v>2.1265</v>
      </c>
    </row>
    <row r="37" spans="1:47" ht="15.75">
      <c r="A37" s="173" t="s">
        <v>22</v>
      </c>
      <c r="B37" s="174" t="s">
        <v>115</v>
      </c>
      <c r="C37" s="175">
        <v>0.5</v>
      </c>
      <c r="D37" s="175"/>
      <c r="E37" s="176">
        <f>D37/C37</f>
        <v>0</v>
      </c>
      <c r="F37" s="176">
        <v>0</v>
      </c>
      <c r="G37" s="154"/>
      <c r="H37" s="89"/>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3"/>
      <c r="AU37" s="12">
        <v>7.7</v>
      </c>
    </row>
    <row r="38" spans="1:47" ht="31.5">
      <c r="A38" s="173" t="s">
        <v>23</v>
      </c>
      <c r="B38" s="174" t="s">
        <v>116</v>
      </c>
      <c r="C38" s="175">
        <v>4.4</v>
      </c>
      <c r="D38" s="175"/>
      <c r="E38" s="176">
        <f>D38/C38</f>
        <v>0</v>
      </c>
      <c r="F38" s="176">
        <v>0</v>
      </c>
      <c r="G38" s="154"/>
      <c r="H38" s="89"/>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3"/>
      <c r="AU38" s="11">
        <v>5</v>
      </c>
    </row>
    <row r="39" spans="1:47" ht="15.75">
      <c r="A39" s="173" t="s">
        <v>34</v>
      </c>
      <c r="B39" s="174" t="s">
        <v>117</v>
      </c>
      <c r="C39" s="175">
        <v>50</v>
      </c>
      <c r="D39" s="175">
        <v>3.2</v>
      </c>
      <c r="E39" s="176">
        <f>D39/C39</f>
        <v>0.064</v>
      </c>
      <c r="F39" s="176">
        <v>0</v>
      </c>
      <c r="G39" s="154">
        <v>12.6</v>
      </c>
      <c r="H39" s="89"/>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3"/>
      <c r="AU39" s="11"/>
    </row>
    <row r="40" spans="1:47" ht="15.75">
      <c r="A40" s="173" t="s">
        <v>53</v>
      </c>
      <c r="B40" s="174" t="s">
        <v>118</v>
      </c>
      <c r="C40" s="175">
        <v>6.3</v>
      </c>
      <c r="D40" s="181">
        <v>11.3</v>
      </c>
      <c r="E40" s="176">
        <f>D40/C40</f>
        <v>1.7936507936507937</v>
      </c>
      <c r="F40" s="176">
        <v>0</v>
      </c>
      <c r="G40" s="154"/>
      <c r="H40" s="89"/>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3"/>
      <c r="AU40" s="11"/>
    </row>
    <row r="41" spans="1:47" ht="31.5">
      <c r="A41" s="173" t="s">
        <v>54</v>
      </c>
      <c r="B41" s="174" t="s">
        <v>119</v>
      </c>
      <c r="C41" s="175">
        <v>20</v>
      </c>
      <c r="D41" s="181">
        <v>5.5</v>
      </c>
      <c r="E41" s="176">
        <f>D41/C41</f>
        <v>0.275</v>
      </c>
      <c r="F41" s="176">
        <v>0</v>
      </c>
      <c r="G41" s="154">
        <v>15.4</v>
      </c>
      <c r="H41" s="89"/>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3"/>
      <c r="AU41" s="11"/>
    </row>
    <row r="42" spans="1:47" ht="31.5">
      <c r="A42" s="173" t="s">
        <v>55</v>
      </c>
      <c r="B42" s="174" t="s">
        <v>120</v>
      </c>
      <c r="C42" s="175">
        <v>1013</v>
      </c>
      <c r="D42" s="181">
        <v>401.922249</v>
      </c>
      <c r="E42" s="176">
        <f>D42/C42</f>
        <v>0.3967643129318855</v>
      </c>
      <c r="F42" s="176">
        <v>0</v>
      </c>
      <c r="G42" s="154">
        <v>3.722484</v>
      </c>
      <c r="H42" s="140">
        <v>3722484</v>
      </c>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3"/>
      <c r="AU42" s="11"/>
    </row>
    <row r="43" spans="1:47" ht="15.75">
      <c r="A43" s="169" t="s">
        <v>16</v>
      </c>
      <c r="B43" s="170" t="s">
        <v>17</v>
      </c>
      <c r="C43" s="177">
        <f>C44</f>
        <v>12488.111</v>
      </c>
      <c r="D43" s="177">
        <f>D44</f>
        <v>1366.096616</v>
      </c>
      <c r="E43" s="194">
        <f>E44</f>
        <v>0.1762250536635707</v>
      </c>
      <c r="F43" s="194">
        <f>F44</f>
        <v>0.9998070435690013</v>
      </c>
      <c r="G43" s="155">
        <f>G44</f>
        <v>1366.360264</v>
      </c>
      <c r="H43" s="89"/>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3"/>
      <c r="AU43" s="8"/>
    </row>
    <row r="44" spans="1:47" ht="15.75">
      <c r="A44" s="169" t="s">
        <v>3</v>
      </c>
      <c r="B44" s="170" t="s">
        <v>18</v>
      </c>
      <c r="C44" s="171">
        <f>C45+C52+C61+C68+C70+C72</f>
        <v>12488.111</v>
      </c>
      <c r="D44" s="171">
        <f>D45+D52+D61+D68+D70+D72</f>
        <v>1366.096616</v>
      </c>
      <c r="E44" s="172">
        <f>E45+E52+E61+E68+E70+E72</f>
        <v>0.1762250536635707</v>
      </c>
      <c r="F44" s="171">
        <f>F45+F52+F61+F68</f>
        <v>0.9998070435690013</v>
      </c>
      <c r="G44" s="150">
        <f>G45+G52+G61+G68</f>
        <v>1366.360264</v>
      </c>
      <c r="H44" s="93"/>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3"/>
      <c r="AU44" s="13">
        <f>AU45+AU52+AU61</f>
        <v>22203.363051</v>
      </c>
    </row>
    <row r="45" spans="1:47" ht="15.75">
      <c r="A45" s="169">
        <v>1</v>
      </c>
      <c r="B45" s="170" t="s">
        <v>11</v>
      </c>
      <c r="C45" s="171">
        <f>C46+C47</f>
        <v>7752</v>
      </c>
      <c r="D45" s="171">
        <f>D46+D47</f>
        <v>1366.096616</v>
      </c>
      <c r="E45" s="172">
        <f>D45/C45</f>
        <v>0.1762250536635707</v>
      </c>
      <c r="F45" s="172">
        <f>D45/G45</f>
        <v>0.9998070435690013</v>
      </c>
      <c r="G45" s="150">
        <f>G46+G47</f>
        <v>1366.360264</v>
      </c>
      <c r="H45" s="110"/>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3"/>
      <c r="AU45" s="13">
        <f>SUM(AU46:AU51)</f>
        <v>6654.62201</v>
      </c>
    </row>
    <row r="46" spans="1:47" s="29" customFormat="1" ht="15.75">
      <c r="A46" s="195" t="s">
        <v>19</v>
      </c>
      <c r="B46" s="196" t="s">
        <v>72</v>
      </c>
      <c r="C46" s="197">
        <v>5916</v>
      </c>
      <c r="D46" s="198">
        <v>1360.457966</v>
      </c>
      <c r="E46" s="186">
        <f>D46/C46</f>
        <v>0.22996246889790398</v>
      </c>
      <c r="F46" s="186">
        <f>D46/G46</f>
        <v>0.9989493283645793</v>
      </c>
      <c r="G46" s="156">
        <v>1361.888864</v>
      </c>
      <c r="H46" s="113">
        <v>1360457966</v>
      </c>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32"/>
      <c r="AU46" s="33">
        <v>4231.8</v>
      </c>
    </row>
    <row r="47" spans="1:47" s="29" customFormat="1" ht="15.75">
      <c r="A47" s="195" t="s">
        <v>20</v>
      </c>
      <c r="B47" s="196" t="s">
        <v>38</v>
      </c>
      <c r="C47" s="191">
        <f>SUM(C48:C51)</f>
        <v>1836</v>
      </c>
      <c r="D47" s="191">
        <f>SUM(D48:D51)</f>
        <v>5.63865</v>
      </c>
      <c r="E47" s="186">
        <f>D47/C47</f>
        <v>0.003071160130718954</v>
      </c>
      <c r="F47" s="186">
        <f>D47/G47</f>
        <v>1.2610479939168941</v>
      </c>
      <c r="G47" s="157">
        <f>SUM(G48:G51)</f>
        <v>4.4714</v>
      </c>
      <c r="H47" s="113"/>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34"/>
      <c r="AU47" s="33">
        <v>2422.82201</v>
      </c>
    </row>
    <row r="48" spans="1:47" s="27" customFormat="1" ht="15.75">
      <c r="A48" s="199" t="s">
        <v>73</v>
      </c>
      <c r="B48" s="200" t="s">
        <v>66</v>
      </c>
      <c r="C48" s="175">
        <v>177</v>
      </c>
      <c r="D48" s="175">
        <v>0</v>
      </c>
      <c r="E48" s="176">
        <f>D48/C48</f>
        <v>0</v>
      </c>
      <c r="F48" s="176">
        <v>0</v>
      </c>
      <c r="G48" s="154">
        <v>0</v>
      </c>
      <c r="H48" s="111"/>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26"/>
      <c r="AU48" s="12"/>
    </row>
    <row r="49" spans="1:47" s="27" customFormat="1" ht="30">
      <c r="A49" s="199" t="s">
        <v>74</v>
      </c>
      <c r="B49" s="201" t="s">
        <v>67</v>
      </c>
      <c r="C49" s="175">
        <v>135</v>
      </c>
      <c r="D49" s="202">
        <v>5.63865</v>
      </c>
      <c r="E49" s="176">
        <f>D49/C49</f>
        <v>0.04176777777777778</v>
      </c>
      <c r="F49" s="176">
        <f>D49/G49</f>
        <v>1.2610479939168941</v>
      </c>
      <c r="G49" s="158">
        <v>4.4714</v>
      </c>
      <c r="H49" s="112"/>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26"/>
      <c r="AU49" s="12"/>
    </row>
    <row r="50" spans="1:47" s="27" customFormat="1" ht="15.75">
      <c r="A50" s="199" t="s">
        <v>75</v>
      </c>
      <c r="B50" s="201" t="s">
        <v>121</v>
      </c>
      <c r="C50" s="175">
        <v>1500</v>
      </c>
      <c r="D50" s="175">
        <v>0</v>
      </c>
      <c r="E50" s="176">
        <f>D50/C50</f>
        <v>0</v>
      </c>
      <c r="F50" s="176">
        <v>0</v>
      </c>
      <c r="G50" s="158">
        <v>0</v>
      </c>
      <c r="H50" s="94"/>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26"/>
      <c r="AU50" s="12"/>
    </row>
    <row r="51" spans="1:47" s="27" customFormat="1" ht="30">
      <c r="A51" s="199" t="s">
        <v>76</v>
      </c>
      <c r="B51" s="201" t="s">
        <v>68</v>
      </c>
      <c r="C51" s="175">
        <v>24</v>
      </c>
      <c r="D51" s="175">
        <v>0</v>
      </c>
      <c r="E51" s="176">
        <f>D51/C51</f>
        <v>0</v>
      </c>
      <c r="F51" s="176">
        <v>0</v>
      </c>
      <c r="G51" s="158">
        <v>0</v>
      </c>
      <c r="H51" s="94"/>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26"/>
      <c r="AU51" s="12"/>
    </row>
    <row r="52" spans="1:47" ht="15.75">
      <c r="A52" s="169">
        <v>2</v>
      </c>
      <c r="B52" s="170" t="s">
        <v>26</v>
      </c>
      <c r="C52" s="171">
        <f>C53+C54</f>
        <v>3136.411</v>
      </c>
      <c r="D52" s="171">
        <f>D53+D54</f>
        <v>0</v>
      </c>
      <c r="E52" s="172">
        <f>E53+E54</f>
        <v>0</v>
      </c>
      <c r="F52" s="172">
        <f>F53+F54</f>
        <v>0</v>
      </c>
      <c r="G52" s="150">
        <f>G53+G54</f>
        <v>0</v>
      </c>
      <c r="H52" s="95"/>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U52" s="13">
        <f>SUM(AU53:AU60)</f>
        <v>14737.564041</v>
      </c>
    </row>
    <row r="53" spans="1:47" s="29" customFormat="1" ht="15.75">
      <c r="A53" s="183" t="s">
        <v>21</v>
      </c>
      <c r="B53" s="196" t="s">
        <v>71</v>
      </c>
      <c r="C53" s="197"/>
      <c r="D53" s="191"/>
      <c r="E53" s="203"/>
      <c r="F53" s="203"/>
      <c r="G53" s="159"/>
      <c r="H53" s="96"/>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U53" s="28"/>
    </row>
    <row r="54" spans="1:47" s="29" customFormat="1" ht="15.75">
      <c r="A54" s="183" t="s">
        <v>22</v>
      </c>
      <c r="B54" s="184" t="s">
        <v>39</v>
      </c>
      <c r="C54" s="191">
        <f>SUM(C55:C60)</f>
        <v>3136.411</v>
      </c>
      <c r="D54" s="191">
        <f>SUM(D55:D60)</f>
        <v>0</v>
      </c>
      <c r="E54" s="186">
        <f>D54/C54</f>
        <v>0</v>
      </c>
      <c r="F54" s="186">
        <v>0</v>
      </c>
      <c r="G54" s="157"/>
      <c r="H54" s="97"/>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U54" s="30">
        <v>14737.564041</v>
      </c>
    </row>
    <row r="55" spans="1:47" ht="30">
      <c r="A55" s="199" t="s">
        <v>77</v>
      </c>
      <c r="B55" s="204" t="s">
        <v>69</v>
      </c>
      <c r="C55" s="175">
        <v>168</v>
      </c>
      <c r="D55" s="175">
        <v>0</v>
      </c>
      <c r="E55" s="176">
        <f>D55/C55</f>
        <v>0</v>
      </c>
      <c r="F55" s="205">
        <v>0</v>
      </c>
      <c r="G55" s="149"/>
      <c r="H55" s="84"/>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U55" s="6"/>
    </row>
    <row r="56" spans="1:47" ht="15.75">
      <c r="A56" s="199" t="s">
        <v>78</v>
      </c>
      <c r="B56" s="204" t="s">
        <v>70</v>
      </c>
      <c r="C56" s="175">
        <v>162</v>
      </c>
      <c r="D56" s="175">
        <v>0</v>
      </c>
      <c r="E56" s="176">
        <f>D56/C56</f>
        <v>0</v>
      </c>
      <c r="F56" s="205">
        <v>0</v>
      </c>
      <c r="G56" s="149"/>
      <c r="H56" s="84"/>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U56" s="6"/>
    </row>
    <row r="57" spans="1:47" ht="30">
      <c r="A57" s="199" t="s">
        <v>79</v>
      </c>
      <c r="B57" s="204" t="s">
        <v>98</v>
      </c>
      <c r="C57" s="175">
        <v>330</v>
      </c>
      <c r="D57" s="175">
        <v>0</v>
      </c>
      <c r="E57" s="176">
        <f>D57/C57</f>
        <v>0</v>
      </c>
      <c r="F57" s="205">
        <v>0</v>
      </c>
      <c r="G57" s="149"/>
      <c r="H57" s="84"/>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U57" s="6"/>
    </row>
    <row r="58" spans="1:47" ht="30">
      <c r="A58" s="199" t="s">
        <v>80</v>
      </c>
      <c r="B58" s="204" t="s">
        <v>122</v>
      </c>
      <c r="C58" s="175">
        <v>900</v>
      </c>
      <c r="D58" s="175">
        <v>0</v>
      </c>
      <c r="E58" s="176">
        <f>D58/C58</f>
        <v>0</v>
      </c>
      <c r="F58" s="205">
        <v>0</v>
      </c>
      <c r="G58" s="149"/>
      <c r="H58" s="98"/>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U58" s="6"/>
    </row>
    <row r="59" spans="1:47" ht="30">
      <c r="A59" s="199" t="s">
        <v>81</v>
      </c>
      <c r="B59" s="204" t="s">
        <v>123</v>
      </c>
      <c r="C59" s="175">
        <v>900</v>
      </c>
      <c r="D59" s="175">
        <v>0</v>
      </c>
      <c r="E59" s="176">
        <f>D59/C59</f>
        <v>0</v>
      </c>
      <c r="F59" s="205">
        <v>0</v>
      </c>
      <c r="G59" s="149"/>
      <c r="H59" s="84"/>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U59" s="6"/>
    </row>
    <row r="60" spans="1:47" ht="15.75">
      <c r="A60" s="199" t="s">
        <v>82</v>
      </c>
      <c r="B60" s="204" t="s">
        <v>99</v>
      </c>
      <c r="C60" s="175">
        <f>450+226.411</f>
        <v>676.4110000000001</v>
      </c>
      <c r="D60" s="175">
        <v>0</v>
      </c>
      <c r="E60" s="176">
        <f>D60/C60</f>
        <v>0</v>
      </c>
      <c r="F60" s="205">
        <v>0</v>
      </c>
      <c r="G60" s="149"/>
      <c r="H60" s="84"/>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U60" s="6"/>
    </row>
    <row r="61" spans="1:47" ht="15.75">
      <c r="A61" s="169">
        <v>3</v>
      </c>
      <c r="B61" s="170" t="s">
        <v>27</v>
      </c>
      <c r="C61" s="171">
        <f>C62+C63</f>
        <v>1465</v>
      </c>
      <c r="D61" s="171">
        <f>D62+D63</f>
        <v>0</v>
      </c>
      <c r="E61" s="172">
        <f>E62+E63</f>
        <v>0</v>
      </c>
      <c r="F61" s="172">
        <f>F62+F63</f>
        <v>0</v>
      </c>
      <c r="G61" s="150">
        <f>G62+G63</f>
        <v>0</v>
      </c>
      <c r="H61" s="99"/>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U61" s="13">
        <f>SUM(AU62:AU67)</f>
        <v>811.177</v>
      </c>
    </row>
    <row r="62" spans="1:47" s="29" customFormat="1" ht="15.75">
      <c r="A62" s="195" t="s">
        <v>24</v>
      </c>
      <c r="B62" s="196" t="s">
        <v>9</v>
      </c>
      <c r="C62" s="191"/>
      <c r="D62" s="191">
        <v>0</v>
      </c>
      <c r="E62" s="203"/>
      <c r="F62" s="203">
        <v>0</v>
      </c>
      <c r="G62" s="159"/>
      <c r="H62" s="102"/>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U62" s="104"/>
    </row>
    <row r="63" spans="1:47" s="29" customFormat="1" ht="15.75">
      <c r="A63" s="195" t="s">
        <v>25</v>
      </c>
      <c r="B63" s="196" t="s">
        <v>40</v>
      </c>
      <c r="C63" s="191">
        <f>SUM(C64:C67)</f>
        <v>1465</v>
      </c>
      <c r="D63" s="191">
        <f>SUM(D64:D67)</f>
        <v>0</v>
      </c>
      <c r="E63" s="191">
        <f>SUM(E64:E67)</f>
        <v>0</v>
      </c>
      <c r="F63" s="191">
        <v>0</v>
      </c>
      <c r="G63" s="157"/>
      <c r="H63" s="105"/>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U63" s="33">
        <v>811.177</v>
      </c>
    </row>
    <row r="64" spans="1:47" ht="45">
      <c r="A64" s="199" t="s">
        <v>87</v>
      </c>
      <c r="B64" s="204" t="s">
        <v>124</v>
      </c>
      <c r="C64" s="175">
        <v>924</v>
      </c>
      <c r="D64" s="175">
        <v>0</v>
      </c>
      <c r="E64" s="176">
        <f>D64/C64</f>
        <v>0</v>
      </c>
      <c r="F64" s="176">
        <v>0</v>
      </c>
      <c r="G64" s="154"/>
      <c r="H64" s="100"/>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U64" s="12"/>
    </row>
    <row r="65" spans="1:47" ht="30">
      <c r="A65" s="199" t="s">
        <v>88</v>
      </c>
      <c r="B65" s="204" t="s">
        <v>125</v>
      </c>
      <c r="C65" s="175">
        <v>126</v>
      </c>
      <c r="D65" s="175">
        <v>0</v>
      </c>
      <c r="E65" s="176">
        <f>D65/C65</f>
        <v>0</v>
      </c>
      <c r="F65" s="176">
        <v>0</v>
      </c>
      <c r="G65" s="154"/>
      <c r="H65" s="100"/>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U65" s="12"/>
    </row>
    <row r="66" spans="1:47" ht="30">
      <c r="A66" s="199" t="s">
        <v>89</v>
      </c>
      <c r="B66" s="204" t="s">
        <v>126</v>
      </c>
      <c r="C66" s="175">
        <v>135</v>
      </c>
      <c r="D66" s="175">
        <v>0</v>
      </c>
      <c r="E66" s="176">
        <f>D66/C66</f>
        <v>0</v>
      </c>
      <c r="F66" s="176">
        <v>0</v>
      </c>
      <c r="G66" s="154"/>
      <c r="H66" s="100"/>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U66" s="12"/>
    </row>
    <row r="67" spans="1:47" ht="45">
      <c r="A67" s="199" t="s">
        <v>90</v>
      </c>
      <c r="B67" s="204" t="s">
        <v>127</v>
      </c>
      <c r="C67" s="175">
        <v>280</v>
      </c>
      <c r="D67" s="175">
        <v>0</v>
      </c>
      <c r="E67" s="176">
        <f>D67/C67</f>
        <v>0</v>
      </c>
      <c r="F67" s="176">
        <v>0</v>
      </c>
      <c r="G67" s="154"/>
      <c r="H67" s="100"/>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U67" s="12"/>
    </row>
    <row r="68" spans="1:45" s="18" customFormat="1" ht="28.5">
      <c r="A68" s="206">
        <v>4</v>
      </c>
      <c r="B68" s="207" t="s">
        <v>135</v>
      </c>
      <c r="C68" s="171">
        <f>C69</f>
        <v>45</v>
      </c>
      <c r="D68" s="171">
        <f>D69</f>
        <v>0</v>
      </c>
      <c r="E68" s="172">
        <f>E69</f>
        <v>0</v>
      </c>
      <c r="F68" s="172">
        <f>F69</f>
        <v>0</v>
      </c>
      <c r="G68" s="150">
        <f>G69</f>
        <v>0</v>
      </c>
      <c r="H68" s="101"/>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row>
    <row r="69" spans="1:47" ht="15.75">
      <c r="A69" s="173"/>
      <c r="B69" s="200" t="s">
        <v>136</v>
      </c>
      <c r="C69" s="175">
        <v>45</v>
      </c>
      <c r="D69" s="175">
        <v>0</v>
      </c>
      <c r="E69" s="176">
        <f>D69/C69</f>
        <v>0</v>
      </c>
      <c r="F69" s="176"/>
      <c r="G69" s="154"/>
      <c r="H69" s="100"/>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U69" s="12"/>
    </row>
    <row r="70" spans="1:7" ht="28.5">
      <c r="A70" s="206">
        <v>5</v>
      </c>
      <c r="B70" s="207" t="s">
        <v>137</v>
      </c>
      <c r="C70" s="171">
        <f>C71</f>
        <v>39.7</v>
      </c>
      <c r="D70" s="171">
        <f>D71</f>
        <v>0</v>
      </c>
      <c r="E70" s="172">
        <f>E71</f>
        <v>0</v>
      </c>
      <c r="F70" s="172">
        <f>F71</f>
        <v>0</v>
      </c>
      <c r="G70" s="154"/>
    </row>
    <row r="71" spans="1:7" ht="18.75">
      <c r="A71" s="173"/>
      <c r="B71" s="200" t="s">
        <v>138</v>
      </c>
      <c r="C71" s="175">
        <v>39.7</v>
      </c>
      <c r="D71" s="175">
        <v>0</v>
      </c>
      <c r="E71" s="176">
        <f>D71/C71</f>
        <v>0</v>
      </c>
      <c r="F71" s="176">
        <v>0</v>
      </c>
      <c r="G71" s="154"/>
    </row>
    <row r="72" spans="1:7" ht="42.75">
      <c r="A72" s="206">
        <v>6</v>
      </c>
      <c r="B72" s="207" t="s">
        <v>139</v>
      </c>
      <c r="C72" s="171">
        <f>C73</f>
        <v>50</v>
      </c>
      <c r="D72" s="171">
        <f>D73</f>
        <v>0</v>
      </c>
      <c r="E72" s="172">
        <f>E73</f>
        <v>0</v>
      </c>
      <c r="F72" s="172">
        <f>F73</f>
        <v>0</v>
      </c>
      <c r="G72" s="154"/>
    </row>
    <row r="73" spans="1:7" ht="30">
      <c r="A73" s="173"/>
      <c r="B73" s="200" t="s">
        <v>140</v>
      </c>
      <c r="C73" s="175">
        <v>50</v>
      </c>
      <c r="D73" s="175">
        <v>0</v>
      </c>
      <c r="E73" s="176">
        <f>D73/C73</f>
        <v>0</v>
      </c>
      <c r="F73" s="176">
        <v>0</v>
      </c>
      <c r="G73" s="154"/>
    </row>
  </sheetData>
  <sheetProtection formatCells="0" formatColumns="0" formatRows="0" insertColumns="0" insertRows="0" insertHyperlinks="0" deleteColumns="0" deleteRows="0" sort="0" autoFilter="0" pivotTables="0"/>
  <mergeCells count="16">
    <mergeCell ref="E11:F11"/>
    <mergeCell ref="D11:D12"/>
    <mergeCell ref="A11:A12"/>
    <mergeCell ref="B11:B12"/>
    <mergeCell ref="C11:C12"/>
    <mergeCell ref="A4:F4"/>
    <mergeCell ref="A5:F5"/>
    <mergeCell ref="A7:F7"/>
    <mergeCell ref="A8:F8"/>
    <mergeCell ref="A9:F9"/>
    <mergeCell ref="E10:F10"/>
    <mergeCell ref="A1:B1"/>
    <mergeCell ref="C1:F1"/>
    <mergeCell ref="A2:B2"/>
    <mergeCell ref="C2:F2"/>
    <mergeCell ref="A3:F3"/>
  </mergeCells>
  <printOptions/>
  <pageMargins left="0.31496062992125984" right="0" top="0.56" bottom="0.45" header="0.5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14"/>
  </sheetPr>
  <dimension ref="A1:BH102"/>
  <sheetViews>
    <sheetView workbookViewId="0" topLeftCell="A81">
      <selection activeCell="A1" sqref="A1:J102"/>
    </sheetView>
  </sheetViews>
  <sheetFormatPr defaultColWidth="9.00390625" defaultRowHeight="14.25"/>
  <cols>
    <col min="1" max="1" width="4.375" style="1" customWidth="1"/>
    <col min="2" max="2" width="47.125" style="1" customWidth="1"/>
    <col min="3" max="3" width="10.75390625" style="25" customWidth="1"/>
    <col min="4" max="4" width="10.75390625" style="25" hidden="1" customWidth="1"/>
    <col min="5" max="5" width="10.75390625" style="109" hidden="1" customWidth="1"/>
    <col min="6" max="6" width="11.375" style="25" customWidth="1"/>
    <col min="7" max="7" width="11.375" style="116" hidden="1" customWidth="1"/>
    <col min="8" max="8" width="11.375" style="109" hidden="1" customWidth="1"/>
    <col min="9" max="9" width="9.375" style="1" customWidth="1"/>
    <col min="10" max="10" width="11.125" style="1" customWidth="1"/>
    <col min="11" max="11" width="14.125" style="1" customWidth="1"/>
    <col min="12" max="12" width="11.375" style="59" hidden="1" customWidth="1"/>
    <col min="13" max="13" width="11.375" style="1" hidden="1" customWidth="1"/>
    <col min="14" max="57" width="14.125" style="1" customWidth="1"/>
    <col min="58" max="58" width="14.125" style="0" customWidth="1"/>
    <col min="59" max="59" width="15.25390625" style="0" customWidth="1"/>
    <col min="60" max="60" width="10.875" style="0" bestFit="1" customWidth="1"/>
  </cols>
  <sheetData>
    <row r="1" spans="1:58" ht="25.5" customHeight="1">
      <c r="A1" s="122" t="s">
        <v>97</v>
      </c>
      <c r="B1" s="122"/>
      <c r="C1" s="136" t="s">
        <v>28</v>
      </c>
      <c r="D1" s="136"/>
      <c r="E1" s="136"/>
      <c r="F1" s="136"/>
      <c r="G1" s="136"/>
      <c r="H1" s="136"/>
      <c r="I1" s="136"/>
      <c r="J1" s="136"/>
      <c r="K1" s="3"/>
      <c r="L1" s="56"/>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spans="1:58" ht="16.5">
      <c r="A2" s="123" t="s">
        <v>31</v>
      </c>
      <c r="B2" s="123"/>
      <c r="C2" s="137" t="s">
        <v>29</v>
      </c>
      <c r="D2" s="137"/>
      <c r="E2" s="137"/>
      <c r="F2" s="137"/>
      <c r="G2" s="137"/>
      <c r="H2" s="137"/>
      <c r="I2" s="137"/>
      <c r="J2" s="137"/>
      <c r="K2" s="3"/>
      <c r="L2" s="56"/>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row>
    <row r="3" spans="1:58" ht="30" customHeight="1">
      <c r="A3" s="125" t="s">
        <v>153</v>
      </c>
      <c r="B3" s="125"/>
      <c r="C3" s="125"/>
      <c r="D3" s="125"/>
      <c r="E3" s="125"/>
      <c r="F3" s="125"/>
      <c r="G3" s="125"/>
      <c r="H3" s="125"/>
      <c r="I3" s="125"/>
      <c r="J3" s="125"/>
      <c r="K3" s="3"/>
      <c r="L3" s="5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row>
    <row r="4" spans="1:58" ht="15.75">
      <c r="A4" s="126" t="s">
        <v>33</v>
      </c>
      <c r="B4" s="126"/>
      <c r="C4" s="126"/>
      <c r="D4" s="126"/>
      <c r="E4" s="126"/>
      <c r="F4" s="126"/>
      <c r="G4" s="126"/>
      <c r="H4" s="126"/>
      <c r="I4" s="126"/>
      <c r="J4" s="126"/>
      <c r="K4" s="3"/>
      <c r="L4" s="5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15.75">
      <c r="A5" s="127" t="s">
        <v>152</v>
      </c>
      <c r="B5" s="128"/>
      <c r="C5" s="128"/>
      <c r="D5" s="128"/>
      <c r="E5" s="128"/>
      <c r="F5" s="128"/>
      <c r="G5" s="128"/>
      <c r="H5" s="128"/>
      <c r="I5" s="128"/>
      <c r="J5" s="128"/>
      <c r="K5" s="3"/>
      <c r="L5" s="5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1:58" ht="15.75">
      <c r="A6" s="118"/>
      <c r="B6" s="119"/>
      <c r="C6" s="119"/>
      <c r="D6" s="119"/>
      <c r="E6" s="119"/>
      <c r="F6" s="119"/>
      <c r="G6" s="119"/>
      <c r="H6" s="119"/>
      <c r="I6" s="119"/>
      <c r="J6" s="119"/>
      <c r="K6" s="3"/>
      <c r="L6" s="56"/>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row>
    <row r="7" spans="1:58" ht="36" customHeight="1">
      <c r="A7" s="129" t="s">
        <v>32</v>
      </c>
      <c r="B7" s="129"/>
      <c r="C7" s="129"/>
      <c r="D7" s="129"/>
      <c r="E7" s="129"/>
      <c r="F7" s="129"/>
      <c r="G7" s="129"/>
      <c r="H7" s="129"/>
      <c r="I7" s="129"/>
      <c r="J7" s="129"/>
      <c r="K7" s="3"/>
      <c r="L7" s="56"/>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row>
    <row r="8" spans="1:58" ht="55.5" customHeight="1">
      <c r="A8" s="130" t="s">
        <v>47</v>
      </c>
      <c r="B8" s="131"/>
      <c r="C8" s="131"/>
      <c r="D8" s="131"/>
      <c r="E8" s="131"/>
      <c r="F8" s="131"/>
      <c r="G8" s="131"/>
      <c r="H8" s="131"/>
      <c r="I8" s="131"/>
      <c r="J8" s="131"/>
      <c r="K8" s="3"/>
      <c r="L8" s="56"/>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row>
    <row r="9" spans="1:58" ht="28.5" customHeight="1">
      <c r="A9" s="129" t="s">
        <v>162</v>
      </c>
      <c r="B9" s="129"/>
      <c r="C9" s="129"/>
      <c r="D9" s="129"/>
      <c r="E9" s="129"/>
      <c r="F9" s="129"/>
      <c r="G9" s="129"/>
      <c r="H9" s="129"/>
      <c r="I9" s="129"/>
      <c r="J9" s="129"/>
      <c r="K9" s="3"/>
      <c r="L9" s="56"/>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row>
    <row r="10" spans="1:58" ht="16.5" customHeight="1">
      <c r="A10" s="5"/>
      <c r="B10" s="5"/>
      <c r="C10" s="24"/>
      <c r="D10" s="24"/>
      <c r="E10" s="108"/>
      <c r="F10" s="24"/>
      <c r="G10" s="115"/>
      <c r="H10" s="108"/>
      <c r="I10" s="218" t="s">
        <v>30</v>
      </c>
      <c r="J10" s="218"/>
      <c r="K10" s="5"/>
      <c r="L10" s="57"/>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3"/>
    </row>
    <row r="11" spans="1:59" s="20" customFormat="1" ht="33.75" customHeight="1">
      <c r="A11" s="161" t="s">
        <v>41</v>
      </c>
      <c r="B11" s="161" t="s">
        <v>0</v>
      </c>
      <c r="C11" s="162" t="s">
        <v>111</v>
      </c>
      <c r="D11" s="165" t="s">
        <v>50</v>
      </c>
      <c r="E11" s="219" t="s">
        <v>51</v>
      </c>
      <c r="F11" s="163" t="s">
        <v>154</v>
      </c>
      <c r="G11" s="220" t="s">
        <v>50</v>
      </c>
      <c r="H11" s="219" t="s">
        <v>51</v>
      </c>
      <c r="I11" s="221" t="s">
        <v>44</v>
      </c>
      <c r="J11" s="221"/>
      <c r="K11" s="208" t="s">
        <v>155</v>
      </c>
      <c r="L11" s="134" t="s">
        <v>50</v>
      </c>
      <c r="M11" s="132" t="s">
        <v>51</v>
      </c>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20" t="s">
        <v>48</v>
      </c>
      <c r="BG11" s="20" t="s">
        <v>49</v>
      </c>
    </row>
    <row r="12" spans="1:13" s="20" customFormat="1" ht="34.5" customHeight="1">
      <c r="A12" s="161"/>
      <c r="B12" s="161"/>
      <c r="C12" s="162"/>
      <c r="D12" s="165"/>
      <c r="E12" s="219"/>
      <c r="F12" s="165"/>
      <c r="G12" s="220"/>
      <c r="H12" s="219"/>
      <c r="I12" s="222" t="s">
        <v>45</v>
      </c>
      <c r="J12" s="222" t="s">
        <v>46</v>
      </c>
      <c r="L12" s="135"/>
      <c r="M12" s="133"/>
    </row>
    <row r="13" spans="1:58" ht="15.75">
      <c r="A13" s="167">
        <v>1</v>
      </c>
      <c r="B13" s="167">
        <v>2</v>
      </c>
      <c r="C13" s="168">
        <v>3</v>
      </c>
      <c r="D13" s="168"/>
      <c r="E13" s="223"/>
      <c r="F13" s="168">
        <v>4</v>
      </c>
      <c r="G13" s="224"/>
      <c r="H13" s="225"/>
      <c r="I13" s="167">
        <v>5</v>
      </c>
      <c r="J13" s="167">
        <v>6</v>
      </c>
      <c r="K13" s="209"/>
      <c r="L13" s="58"/>
      <c r="M13" s="21"/>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
    </row>
    <row r="14" spans="1:58" ht="15.75">
      <c r="A14" s="169" t="s">
        <v>1</v>
      </c>
      <c r="B14" s="170" t="s">
        <v>2</v>
      </c>
      <c r="C14" s="171">
        <f>C15</f>
        <v>4208.4</v>
      </c>
      <c r="D14" s="171">
        <f>D15</f>
        <v>1925</v>
      </c>
      <c r="E14" s="226">
        <f>E15</f>
        <v>2283.4</v>
      </c>
      <c r="F14" s="171">
        <f>F15</f>
        <v>2224.0913320000004</v>
      </c>
      <c r="G14" s="227">
        <f>G15+G30</f>
        <v>627.896332</v>
      </c>
      <c r="H14" s="227">
        <f>H15+H30</f>
        <v>1983.175</v>
      </c>
      <c r="I14" s="228">
        <f>F14/C14</f>
        <v>0.5284885780819315</v>
      </c>
      <c r="J14" s="228">
        <f>J15</f>
        <v>2.3260290874041014</v>
      </c>
      <c r="K14" s="210"/>
      <c r="L14" s="62">
        <f>L15</f>
        <v>135.963312</v>
      </c>
      <c r="M14" s="61">
        <f>M15</f>
        <v>856.2749999999999</v>
      </c>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
    </row>
    <row r="15" spans="1:59" ht="15.75">
      <c r="A15" s="169" t="s">
        <v>3</v>
      </c>
      <c r="B15" s="170" t="s">
        <v>4</v>
      </c>
      <c r="C15" s="171">
        <f aca="true" t="shared" si="0" ref="C15:H15">C16+C19</f>
        <v>4208.4</v>
      </c>
      <c r="D15" s="171">
        <f t="shared" si="0"/>
        <v>1925</v>
      </c>
      <c r="E15" s="226">
        <f t="shared" si="0"/>
        <v>2283.4</v>
      </c>
      <c r="F15" s="171">
        <f t="shared" si="0"/>
        <v>2224.0913320000004</v>
      </c>
      <c r="G15" s="229">
        <f t="shared" si="0"/>
        <v>627.896332</v>
      </c>
      <c r="H15" s="226">
        <f t="shared" si="0"/>
        <v>1679.635</v>
      </c>
      <c r="I15" s="228">
        <f>F15/C15</f>
        <v>0.5284885780819315</v>
      </c>
      <c r="J15" s="228">
        <f>J16+J19</f>
        <v>2.3260290874041014</v>
      </c>
      <c r="K15" s="211">
        <f>K16+K19</f>
        <v>992.238312</v>
      </c>
      <c r="L15" s="66">
        <f>L16+L19</f>
        <v>135.963312</v>
      </c>
      <c r="M15" s="64">
        <f>M16+M19</f>
        <v>856.2749999999999</v>
      </c>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
      <c r="BG15" s="14">
        <f>BG16+BG19</f>
        <v>255.79500000000002</v>
      </c>
    </row>
    <row r="16" spans="1:59" ht="15.75">
      <c r="A16" s="169">
        <v>1</v>
      </c>
      <c r="B16" s="170" t="s">
        <v>37</v>
      </c>
      <c r="C16" s="171">
        <f>SUM(C17:C18)</f>
        <v>540</v>
      </c>
      <c r="D16" s="171">
        <f>SUM(D17:D18)</f>
        <v>250</v>
      </c>
      <c r="E16" s="226">
        <f>SUM(E17:E18)</f>
        <v>290</v>
      </c>
      <c r="F16" s="171">
        <f>SUM(G16:H16)</f>
        <v>58.725</v>
      </c>
      <c r="G16" s="229">
        <f aca="true" t="shared" si="1" ref="G16:M16">SUM(G17:G18)</f>
        <v>0</v>
      </c>
      <c r="H16" s="171">
        <f t="shared" si="1"/>
        <v>58.725</v>
      </c>
      <c r="I16" s="171">
        <f t="shared" si="1"/>
        <v>0.2025</v>
      </c>
      <c r="J16" s="171">
        <f t="shared" si="1"/>
        <v>0</v>
      </c>
      <c r="K16" s="150">
        <f t="shared" si="1"/>
        <v>61.31</v>
      </c>
      <c r="L16" s="63">
        <f t="shared" si="1"/>
        <v>22.5</v>
      </c>
      <c r="M16" s="63">
        <f t="shared" si="1"/>
        <v>38.81</v>
      </c>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
      <c r="BG16" s="14">
        <f>BG17</f>
        <v>185</v>
      </c>
    </row>
    <row r="17" spans="1:59" ht="31.5">
      <c r="A17" s="192" t="s">
        <v>19</v>
      </c>
      <c r="B17" s="174" t="s">
        <v>42</v>
      </c>
      <c r="C17" s="175">
        <f>SUM(D17:E17)</f>
        <v>250</v>
      </c>
      <c r="D17" s="175">
        <f>'BIEU  VPS'!C17</f>
        <v>250</v>
      </c>
      <c r="E17" s="230"/>
      <c r="F17" s="175">
        <f>SUM(G17:H17)</f>
        <v>0</v>
      </c>
      <c r="G17" s="231">
        <f>'BIEU  VPS'!D17</f>
        <v>0</v>
      </c>
      <c r="H17" s="230"/>
      <c r="I17" s="232">
        <f aca="true" t="shared" si="2" ref="I17:I29">F17/C17</f>
        <v>0</v>
      </c>
      <c r="J17" s="232">
        <f>F17/K17</f>
        <v>0</v>
      </c>
      <c r="K17" s="212">
        <f>SUM(L17:M17)</f>
        <v>22.5</v>
      </c>
      <c r="L17" s="71">
        <f>'BIEU  VPS'!G17</f>
        <v>22.5</v>
      </c>
      <c r="M17" s="70"/>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
      <c r="BG17" s="8">
        <v>185</v>
      </c>
    </row>
    <row r="18" spans="1:59" ht="15.75">
      <c r="A18" s="192" t="s">
        <v>20</v>
      </c>
      <c r="B18" s="187" t="s">
        <v>52</v>
      </c>
      <c r="C18" s="175">
        <f>SUM(D18:E18)</f>
        <v>290</v>
      </c>
      <c r="D18" s="175"/>
      <c r="E18" s="230">
        <v>290</v>
      </c>
      <c r="F18" s="175">
        <f>SUM(G18:H18)</f>
        <v>58.725</v>
      </c>
      <c r="G18" s="231"/>
      <c r="H18" s="233">
        <v>58.725</v>
      </c>
      <c r="I18" s="232">
        <f t="shared" si="2"/>
        <v>0.2025</v>
      </c>
      <c r="J18" s="232"/>
      <c r="K18" s="212">
        <f>SUM(L18:M18)</f>
        <v>38.81</v>
      </c>
      <c r="L18" s="71"/>
      <c r="M18" s="142">
        <v>38.81</v>
      </c>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
      <c r="BG18" s="8"/>
    </row>
    <row r="19" spans="1:59" s="18" customFormat="1" ht="15.75">
      <c r="A19" s="169">
        <v>2</v>
      </c>
      <c r="B19" s="170" t="s">
        <v>5</v>
      </c>
      <c r="C19" s="234">
        <f>SUM(C20:C29)</f>
        <v>3668.4</v>
      </c>
      <c r="D19" s="234">
        <f>SUM(D20:D29)</f>
        <v>1675</v>
      </c>
      <c r="E19" s="234">
        <f>SUM(E20:E29)</f>
        <v>1993.4</v>
      </c>
      <c r="F19" s="234">
        <f>SUM(F20:F29)</f>
        <v>2165.3663320000005</v>
      </c>
      <c r="G19" s="234">
        <f>SUM(G21:G29)</f>
        <v>627.896332</v>
      </c>
      <c r="H19" s="234">
        <f>SUM(H21:H29)</f>
        <v>1620.91</v>
      </c>
      <c r="I19" s="228">
        <f t="shared" si="2"/>
        <v>0.5902754148947771</v>
      </c>
      <c r="J19" s="228">
        <f aca="true" t="shared" si="3" ref="J19:J28">F19/K19</f>
        <v>2.3260290874041014</v>
      </c>
      <c r="K19" s="213">
        <f>SUM(K20:K29)</f>
        <v>930.9283119999999</v>
      </c>
      <c r="L19" s="67">
        <f>SUM(L20:L29)</f>
        <v>113.463312</v>
      </c>
      <c r="M19" s="67">
        <f>SUM(M20:M29)</f>
        <v>817.4649999999999</v>
      </c>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2"/>
      <c r="BG19" s="17">
        <f>SUM(BG20:BG23)</f>
        <v>70.795</v>
      </c>
    </row>
    <row r="20" spans="1:59" ht="15.75">
      <c r="A20" s="173" t="s">
        <v>21</v>
      </c>
      <c r="B20" s="235" t="s">
        <v>58</v>
      </c>
      <c r="C20" s="175">
        <f>SUM(D20:E20)</f>
        <v>40</v>
      </c>
      <c r="D20" s="175">
        <f>'BIEU  VPS'!C36</f>
        <v>40</v>
      </c>
      <c r="E20" s="230"/>
      <c r="F20" s="175">
        <f>SUM(G20:H20)</f>
        <v>0</v>
      </c>
      <c r="G20" s="231">
        <f>'BIEU  VPS'!D19</f>
        <v>0</v>
      </c>
      <c r="H20" s="230"/>
      <c r="I20" s="232">
        <f t="shared" si="2"/>
        <v>0</v>
      </c>
      <c r="J20" s="232">
        <v>0</v>
      </c>
      <c r="K20" s="212">
        <f>SUM(L20:M20)</f>
        <v>0</v>
      </c>
      <c r="L20" s="71">
        <f>'BIEU  VPS'!G19</f>
        <v>0</v>
      </c>
      <c r="M20" s="70"/>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
      <c r="BG20" s="8">
        <v>6.03</v>
      </c>
    </row>
    <row r="21" spans="1:59" s="7" customFormat="1" ht="15.75">
      <c r="A21" s="173" t="s">
        <v>22</v>
      </c>
      <c r="B21" s="235" t="s">
        <v>43</v>
      </c>
      <c r="C21" s="175">
        <f aca="true" t="shared" si="4" ref="C21:C29">SUM(D21:E21)</f>
        <v>5</v>
      </c>
      <c r="D21" s="175">
        <f>'BIEU  VPS'!C20</f>
        <v>5</v>
      </c>
      <c r="E21" s="230"/>
      <c r="F21" s="175">
        <f aca="true" t="shared" si="5" ref="F21:F29">SUM(G21:H21)</f>
        <v>0</v>
      </c>
      <c r="G21" s="231">
        <f>'BIEU  VPS'!D20</f>
        <v>0</v>
      </c>
      <c r="H21" s="230"/>
      <c r="I21" s="232">
        <f t="shared" si="2"/>
        <v>0</v>
      </c>
      <c r="J21" s="232">
        <v>0</v>
      </c>
      <c r="K21" s="212">
        <f aca="true" t="shared" si="6" ref="K21:K29">SUM(L21:M21)</f>
        <v>0</v>
      </c>
      <c r="L21" s="71">
        <f>'BIEU  VPS'!G20</f>
        <v>0</v>
      </c>
      <c r="M21" s="70"/>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
      <c r="BG21" s="8">
        <v>21.265</v>
      </c>
    </row>
    <row r="22" spans="1:59" s="7" customFormat="1" ht="15.75">
      <c r="A22" s="173" t="s">
        <v>23</v>
      </c>
      <c r="B22" s="236" t="s">
        <v>59</v>
      </c>
      <c r="C22" s="175">
        <f t="shared" si="4"/>
        <v>22</v>
      </c>
      <c r="D22" s="175">
        <f>'BIEU  VPS'!C21</f>
        <v>22</v>
      </c>
      <c r="E22" s="230"/>
      <c r="F22" s="175">
        <f t="shared" si="5"/>
        <v>0</v>
      </c>
      <c r="G22" s="231">
        <f>'BIEU  VPS'!D21</f>
        <v>0</v>
      </c>
      <c r="H22" s="230"/>
      <c r="I22" s="232">
        <f t="shared" si="2"/>
        <v>0</v>
      </c>
      <c r="J22" s="232">
        <v>0</v>
      </c>
      <c r="K22" s="212">
        <f t="shared" si="6"/>
        <v>0</v>
      </c>
      <c r="L22" s="71">
        <f>'BIEU  VPS'!G21</f>
        <v>0</v>
      </c>
      <c r="M22" s="70"/>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
      <c r="BG22" s="10">
        <v>38.5</v>
      </c>
    </row>
    <row r="23" spans="1:59" ht="15.75">
      <c r="A23" s="173" t="s">
        <v>34</v>
      </c>
      <c r="B23" s="236" t="s">
        <v>60</v>
      </c>
      <c r="C23" s="175">
        <f t="shared" si="4"/>
        <v>877.4</v>
      </c>
      <c r="D23" s="175">
        <f>'BIEU  VPS'!C22</f>
        <v>126</v>
      </c>
      <c r="E23" s="230">
        <v>751.4</v>
      </c>
      <c r="F23" s="175">
        <f t="shared" si="5"/>
        <v>1535.17</v>
      </c>
      <c r="G23" s="231">
        <f>'BIEU  VPS'!D22</f>
        <v>8</v>
      </c>
      <c r="H23" s="237">
        <v>1527.17</v>
      </c>
      <c r="I23" s="232">
        <f t="shared" si="2"/>
        <v>1.749680875313426</v>
      </c>
      <c r="J23" s="232">
        <f t="shared" si="3"/>
        <v>2.0815864406779663</v>
      </c>
      <c r="K23" s="212">
        <f t="shared" si="6"/>
        <v>737.5</v>
      </c>
      <c r="L23" s="71">
        <f>'BIEU  VPS'!G22</f>
        <v>31.5</v>
      </c>
      <c r="M23" s="117">
        <v>706</v>
      </c>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
      <c r="BG23" s="9">
        <v>5</v>
      </c>
    </row>
    <row r="24" spans="1:59" ht="15.75">
      <c r="A24" s="173" t="s">
        <v>53</v>
      </c>
      <c r="B24" s="236" t="s">
        <v>128</v>
      </c>
      <c r="C24" s="175">
        <f t="shared" si="4"/>
        <v>32</v>
      </c>
      <c r="D24" s="175">
        <f>'BIEU  VPS'!C23</f>
        <v>32</v>
      </c>
      <c r="E24" s="230"/>
      <c r="F24" s="175">
        <f t="shared" si="5"/>
        <v>56.5</v>
      </c>
      <c r="G24" s="231">
        <f>'BIEU  VPS'!D23</f>
        <v>56.5</v>
      </c>
      <c r="H24" s="230"/>
      <c r="I24" s="232">
        <f t="shared" si="2"/>
        <v>1.765625</v>
      </c>
      <c r="J24" s="232">
        <v>0</v>
      </c>
      <c r="K24" s="212">
        <f t="shared" si="6"/>
        <v>0</v>
      </c>
      <c r="L24" s="71">
        <f>'BIEU  VPS'!G23</f>
        <v>0</v>
      </c>
      <c r="M24" s="70"/>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
      <c r="BG24" s="9"/>
    </row>
    <row r="25" spans="1:59" ht="15.75">
      <c r="A25" s="173" t="s">
        <v>54</v>
      </c>
      <c r="B25" s="236" t="s">
        <v>61</v>
      </c>
      <c r="C25" s="175">
        <f t="shared" si="4"/>
        <v>100</v>
      </c>
      <c r="D25" s="175">
        <f>'BIEU  VPS'!C24</f>
        <v>100</v>
      </c>
      <c r="E25" s="230"/>
      <c r="F25" s="175">
        <f t="shared" si="5"/>
        <v>27.5</v>
      </c>
      <c r="G25" s="231">
        <f>'BIEU  VPS'!D24</f>
        <v>27.5</v>
      </c>
      <c r="H25" s="230"/>
      <c r="I25" s="232">
        <f t="shared" si="2"/>
        <v>0.275</v>
      </c>
      <c r="J25" s="232">
        <v>0</v>
      </c>
      <c r="K25" s="212">
        <f t="shared" si="6"/>
        <v>77</v>
      </c>
      <c r="L25" s="71">
        <f>'BIEU  VPS'!G24</f>
        <v>77</v>
      </c>
      <c r="M25" s="70"/>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
      <c r="BG25" s="9"/>
    </row>
    <row r="26" spans="1:59" ht="15.75">
      <c r="A26" s="173" t="s">
        <v>55</v>
      </c>
      <c r="B26" s="236" t="s">
        <v>62</v>
      </c>
      <c r="C26" s="175">
        <f t="shared" si="4"/>
        <v>1350</v>
      </c>
      <c r="D26" s="175">
        <f>'BIEU  VPS'!C25</f>
        <v>1350</v>
      </c>
      <c r="E26" s="230"/>
      <c r="F26" s="175">
        <f t="shared" si="5"/>
        <v>535.896332</v>
      </c>
      <c r="G26" s="231">
        <f>'BIEU  VPS'!D25</f>
        <v>535.896332</v>
      </c>
      <c r="H26" s="238"/>
      <c r="I26" s="232">
        <f t="shared" si="2"/>
        <v>0.39696024592592594</v>
      </c>
      <c r="J26" s="232">
        <f t="shared" si="3"/>
        <v>107.9715182120326</v>
      </c>
      <c r="K26" s="212">
        <f t="shared" si="6"/>
        <v>4.963312</v>
      </c>
      <c r="L26" s="71">
        <f>'BIEU  VPS'!G25</f>
        <v>4.963312</v>
      </c>
      <c r="M26" s="117"/>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
      <c r="BG26" s="9"/>
    </row>
    <row r="27" spans="1:59" ht="15.75">
      <c r="A27" s="173" t="s">
        <v>56</v>
      </c>
      <c r="B27" s="239" t="s">
        <v>63</v>
      </c>
      <c r="C27" s="175">
        <f t="shared" si="4"/>
        <v>53</v>
      </c>
      <c r="D27" s="175"/>
      <c r="E27" s="230">
        <v>53</v>
      </c>
      <c r="F27" s="175">
        <f t="shared" si="5"/>
        <v>10.3</v>
      </c>
      <c r="G27" s="231"/>
      <c r="H27" s="237">
        <v>10.3</v>
      </c>
      <c r="I27" s="232">
        <f t="shared" si="2"/>
        <v>0.19433962264150945</v>
      </c>
      <c r="J27" s="232">
        <f t="shared" si="3"/>
        <v>1.0253857640617223</v>
      </c>
      <c r="K27" s="212">
        <f t="shared" si="6"/>
        <v>10.045</v>
      </c>
      <c r="L27" s="71"/>
      <c r="M27" s="117">
        <v>10.045</v>
      </c>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
      <c r="BG27" s="9"/>
    </row>
    <row r="28" spans="1:59" ht="15.75">
      <c r="A28" s="173" t="s">
        <v>57</v>
      </c>
      <c r="B28" s="239" t="s">
        <v>64</v>
      </c>
      <c r="C28" s="175">
        <f t="shared" si="4"/>
        <v>1169</v>
      </c>
      <c r="D28" s="175"/>
      <c r="E28" s="230">
        <v>1169</v>
      </c>
      <c r="F28" s="175"/>
      <c r="G28" s="231"/>
      <c r="H28" s="237">
        <v>83.44</v>
      </c>
      <c r="I28" s="232">
        <f t="shared" si="2"/>
        <v>0</v>
      </c>
      <c r="J28" s="232">
        <f t="shared" si="3"/>
        <v>0</v>
      </c>
      <c r="K28" s="212">
        <f t="shared" si="6"/>
        <v>101.42</v>
      </c>
      <c r="L28" s="71"/>
      <c r="M28" s="117">
        <v>101.42</v>
      </c>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
      <c r="BG28" s="9"/>
    </row>
    <row r="29" spans="1:59" ht="15.75">
      <c r="A29" s="173" t="s">
        <v>129</v>
      </c>
      <c r="B29" s="239" t="s">
        <v>65</v>
      </c>
      <c r="C29" s="175">
        <f t="shared" si="4"/>
        <v>20</v>
      </c>
      <c r="D29" s="175"/>
      <c r="E29" s="230">
        <v>20</v>
      </c>
      <c r="F29" s="175">
        <f t="shared" si="5"/>
        <v>0</v>
      </c>
      <c r="G29" s="231"/>
      <c r="H29" s="238"/>
      <c r="I29" s="232">
        <f t="shared" si="2"/>
        <v>0</v>
      </c>
      <c r="J29" s="232">
        <v>0</v>
      </c>
      <c r="K29" s="212">
        <f t="shared" si="6"/>
        <v>0</v>
      </c>
      <c r="L29" s="71"/>
      <c r="M29" s="70"/>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
      <c r="BG29" s="9"/>
    </row>
    <row r="30" spans="1:59" s="18" customFormat="1" ht="15.75">
      <c r="A30" s="206" t="s">
        <v>6</v>
      </c>
      <c r="B30" s="240" t="s">
        <v>130</v>
      </c>
      <c r="C30" s="171">
        <f>SUM(D30:E30)</f>
        <v>1320</v>
      </c>
      <c r="D30" s="171"/>
      <c r="E30" s="226">
        <v>1320</v>
      </c>
      <c r="F30" s="171"/>
      <c r="G30" s="229"/>
      <c r="H30" s="171">
        <v>303.54</v>
      </c>
      <c r="I30" s="228"/>
      <c r="J30" s="228"/>
      <c r="K30" s="213">
        <f>SUM(M30)</f>
        <v>11.168</v>
      </c>
      <c r="L30" s="66"/>
      <c r="M30" s="143">
        <v>11.168</v>
      </c>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2"/>
      <c r="BG30" s="120"/>
    </row>
    <row r="31" spans="1:59" ht="15.75">
      <c r="A31" s="206" t="s">
        <v>14</v>
      </c>
      <c r="B31" s="170" t="s">
        <v>104</v>
      </c>
      <c r="C31" s="171">
        <f>C32</f>
        <v>3205.8</v>
      </c>
      <c r="D31" s="171">
        <f aca="true" t="shared" si="7" ref="D31:L31">D32</f>
        <v>540.8</v>
      </c>
      <c r="E31" s="171">
        <f t="shared" si="7"/>
        <v>2665</v>
      </c>
      <c r="F31" s="171">
        <f t="shared" si="7"/>
        <v>1044.314083</v>
      </c>
      <c r="G31" s="171">
        <f t="shared" si="7"/>
        <v>205.974083</v>
      </c>
      <c r="H31" s="171">
        <f t="shared" si="7"/>
        <v>838.34</v>
      </c>
      <c r="I31" s="171">
        <f t="shared" si="7"/>
        <v>0.6541622036478901</v>
      </c>
      <c r="J31" s="171">
        <f t="shared" si="7"/>
        <v>3.4495316997679617</v>
      </c>
      <c r="K31" s="150">
        <f t="shared" si="7"/>
        <v>302.74082799999996</v>
      </c>
      <c r="L31" s="63">
        <f t="shared" si="7"/>
        <v>81.740828</v>
      </c>
      <c r="M31" s="63">
        <f>M32</f>
        <v>221</v>
      </c>
      <c r="N31" s="60"/>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
      <c r="BG31" s="14" t="e">
        <f>#REF!</f>
        <v>#REF!</v>
      </c>
    </row>
    <row r="32" spans="1:59" ht="15.75">
      <c r="A32" s="173">
        <v>1</v>
      </c>
      <c r="B32" s="187" t="s">
        <v>12</v>
      </c>
      <c r="C32" s="175">
        <f aca="true" t="shared" si="8" ref="C32:I32">C33+C36</f>
        <v>3205.8</v>
      </c>
      <c r="D32" s="175">
        <f t="shared" si="8"/>
        <v>540.8</v>
      </c>
      <c r="E32" s="175">
        <f t="shared" si="8"/>
        <v>2665</v>
      </c>
      <c r="F32" s="175">
        <f t="shared" si="8"/>
        <v>1044.314083</v>
      </c>
      <c r="G32" s="175">
        <f t="shared" si="8"/>
        <v>205.974083</v>
      </c>
      <c r="H32" s="175">
        <f t="shared" si="8"/>
        <v>838.34</v>
      </c>
      <c r="I32" s="175">
        <f t="shared" si="8"/>
        <v>0.6541622036478901</v>
      </c>
      <c r="J32" s="232">
        <f>F32/K32</f>
        <v>3.4495316997679617</v>
      </c>
      <c r="K32" s="214">
        <f>K36+K33</f>
        <v>302.74082799999996</v>
      </c>
      <c r="L32" s="68">
        <f>L36+L33</f>
        <v>81.740828</v>
      </c>
      <c r="M32" s="68">
        <f>M36+M33</f>
        <v>221</v>
      </c>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3"/>
      <c r="BG32" s="16">
        <f>SUM(BG36:BG38)</f>
        <v>29.9631</v>
      </c>
    </row>
    <row r="33" spans="1:60" ht="15.75">
      <c r="A33" s="173" t="s">
        <v>19</v>
      </c>
      <c r="B33" s="187" t="s">
        <v>132</v>
      </c>
      <c r="C33" s="175">
        <f>SUM(C34:C35)</f>
        <v>1415.32</v>
      </c>
      <c r="D33" s="175">
        <f>SUM(D34:D35)</f>
        <v>216.32</v>
      </c>
      <c r="E33" s="175">
        <f>SUM(E34:E35)</f>
        <v>1199</v>
      </c>
      <c r="F33" s="175">
        <f>SUM(G33:H33)</f>
        <v>478.929633</v>
      </c>
      <c r="G33" s="231">
        <f>G34+G35</f>
        <v>82.389633</v>
      </c>
      <c r="H33" s="237">
        <f>H34+H35</f>
        <v>396.54</v>
      </c>
      <c r="I33" s="232">
        <f>F33/C33</f>
        <v>0.3383896454512054</v>
      </c>
      <c r="J33" s="232">
        <f>F33/K33</f>
        <v>2.0148802086473943</v>
      </c>
      <c r="K33" s="214">
        <f>SUM(K34:K35)</f>
        <v>237.696331</v>
      </c>
      <c r="L33" s="68">
        <f>SUM(L34:L35)</f>
        <v>32.696331</v>
      </c>
      <c r="M33" s="68">
        <f>SUM(M34:M35)</f>
        <v>205</v>
      </c>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3"/>
      <c r="BG33" s="16">
        <v>19.9754</v>
      </c>
      <c r="BH33" s="31">
        <v>72865794.5</v>
      </c>
    </row>
    <row r="34" spans="1:60" ht="15.75">
      <c r="A34" s="173"/>
      <c r="B34" s="187" t="s">
        <v>134</v>
      </c>
      <c r="C34" s="175">
        <f>SUM(D34:E34)</f>
        <v>880.3199999999999</v>
      </c>
      <c r="D34" s="175">
        <v>216.32</v>
      </c>
      <c r="E34" s="230">
        <v>664</v>
      </c>
      <c r="F34" s="175"/>
      <c r="G34" s="231">
        <f>'BIEU  VPS'!D30</f>
        <v>82.389633</v>
      </c>
      <c r="H34" s="237">
        <v>396.54</v>
      </c>
      <c r="I34" s="232">
        <f>F34/C34</f>
        <v>0</v>
      </c>
      <c r="J34" s="232">
        <f>F34/K34</f>
        <v>0</v>
      </c>
      <c r="K34" s="215">
        <f>SUM(L34:M34)</f>
        <v>237.696331</v>
      </c>
      <c r="L34" s="71">
        <f>'BIEU  VPS'!G30</f>
        <v>32.696331</v>
      </c>
      <c r="M34" s="144">
        <v>205</v>
      </c>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3"/>
      <c r="BG34" s="16"/>
      <c r="BH34" s="31"/>
    </row>
    <row r="35" spans="1:60" ht="15.75">
      <c r="A35" s="173"/>
      <c r="B35" s="187" t="s">
        <v>133</v>
      </c>
      <c r="C35" s="175">
        <f>SUM(D35:E35)</f>
        <v>535</v>
      </c>
      <c r="D35" s="175"/>
      <c r="E35" s="230">
        <v>535</v>
      </c>
      <c r="F35" s="175"/>
      <c r="G35" s="231"/>
      <c r="H35" s="237"/>
      <c r="I35" s="232">
        <f>F35/C35</f>
        <v>0</v>
      </c>
      <c r="J35" s="232">
        <v>0</v>
      </c>
      <c r="K35" s="215">
        <f>SUM(L35:M35)</f>
        <v>0</v>
      </c>
      <c r="L35" s="71"/>
      <c r="M35" s="71"/>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3"/>
      <c r="BG35" s="16"/>
      <c r="BH35" s="31"/>
    </row>
    <row r="36" spans="1:60" ht="15.75">
      <c r="A36" s="173" t="s">
        <v>20</v>
      </c>
      <c r="B36" s="187" t="s">
        <v>35</v>
      </c>
      <c r="C36" s="175">
        <f>SUM(C37:C38)</f>
        <v>1790.48</v>
      </c>
      <c r="D36" s="175">
        <f>SUM(D37:D38)</f>
        <v>324.48</v>
      </c>
      <c r="E36" s="175">
        <f>SUM(E37:E38)</f>
        <v>1466</v>
      </c>
      <c r="F36" s="175">
        <f>SUM(G36:H36)</f>
        <v>565.38445</v>
      </c>
      <c r="G36" s="231">
        <f>G37+G38</f>
        <v>123.58445</v>
      </c>
      <c r="H36" s="237">
        <f>H37+H38</f>
        <v>441.8</v>
      </c>
      <c r="I36" s="232">
        <f>F36/C36</f>
        <v>0.3157725581966847</v>
      </c>
      <c r="J36" s="232">
        <f>F36/K36</f>
        <v>8.692271845841162</v>
      </c>
      <c r="K36" s="214">
        <f>SUM(K37:K38)</f>
        <v>65.044497</v>
      </c>
      <c r="L36" s="66">
        <f>SUM(L37:L38)</f>
        <v>49.044497</v>
      </c>
      <c r="M36" s="66">
        <f>SUM(M37:M38)</f>
        <v>16</v>
      </c>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3"/>
      <c r="BG36" s="16">
        <v>29.9631</v>
      </c>
      <c r="BH36" s="31">
        <v>182164486.25</v>
      </c>
    </row>
    <row r="37" spans="1:60" ht="15.75">
      <c r="A37" s="173"/>
      <c r="B37" s="187" t="s">
        <v>134</v>
      </c>
      <c r="C37" s="175">
        <f>SUM(D37:E37)</f>
        <v>1137.48</v>
      </c>
      <c r="D37" s="175">
        <v>324.48</v>
      </c>
      <c r="E37" s="230">
        <v>813</v>
      </c>
      <c r="F37" s="175"/>
      <c r="G37" s="231">
        <f>'BIEU  VPS'!D29</f>
        <v>123.58445</v>
      </c>
      <c r="H37" s="237">
        <v>277.1</v>
      </c>
      <c r="I37" s="232">
        <f>F37/C37</f>
        <v>0</v>
      </c>
      <c r="J37" s="232">
        <f>F37/K37</f>
        <v>0</v>
      </c>
      <c r="K37" s="215">
        <f>SUM(L37:M37)</f>
        <v>65.044497</v>
      </c>
      <c r="L37" s="71">
        <f>'BIEU  VPS'!G29</f>
        <v>49.044497</v>
      </c>
      <c r="M37" s="71">
        <v>16</v>
      </c>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3"/>
      <c r="BG37" s="121"/>
      <c r="BH37" s="31"/>
    </row>
    <row r="38" spans="1:13" ht="18.75">
      <c r="A38" s="241"/>
      <c r="B38" s="187" t="s">
        <v>133</v>
      </c>
      <c r="C38" s="175">
        <f>SUM(D38:E38)</f>
        <v>653</v>
      </c>
      <c r="D38" s="175"/>
      <c r="E38" s="230">
        <v>653</v>
      </c>
      <c r="F38" s="175">
        <f>SUM(G38:H38)</f>
        <v>164.7</v>
      </c>
      <c r="G38" s="242"/>
      <c r="H38" s="243">
        <v>164.7</v>
      </c>
      <c r="I38" s="244">
        <v>0</v>
      </c>
      <c r="J38" s="232">
        <v>0</v>
      </c>
      <c r="K38" s="215">
        <f>SUM(L38:M38)</f>
        <v>0</v>
      </c>
      <c r="L38" s="71"/>
      <c r="M38" s="71"/>
    </row>
    <row r="39" spans="1:59" ht="15.75">
      <c r="A39" s="206" t="s">
        <v>131</v>
      </c>
      <c r="B39" s="170" t="s">
        <v>15</v>
      </c>
      <c r="C39" s="171">
        <f>C40+C43+C54</f>
        <v>2322.2</v>
      </c>
      <c r="D39" s="171">
        <f>D40+D43+D54</f>
        <v>1384.2</v>
      </c>
      <c r="E39" s="171">
        <f>E40+E43+E54</f>
        <v>938</v>
      </c>
      <c r="F39" s="171">
        <f>F40+F43+F54</f>
        <v>1098.9112490000002</v>
      </c>
      <c r="G39" s="171">
        <f>G40+G43+G54</f>
        <v>421.922249</v>
      </c>
      <c r="H39" s="171">
        <f>H40+H43+H54</f>
        <v>718.643</v>
      </c>
      <c r="I39" s="171">
        <f>I40+I43</f>
        <v>0.7390895036965218</v>
      </c>
      <c r="J39" s="171">
        <f>J40+J43</f>
        <v>5.711677434498011</v>
      </c>
      <c r="K39" s="150">
        <f>K40+K43</f>
        <v>357.86248400000005</v>
      </c>
      <c r="L39" s="64">
        <f>L40+L43</f>
        <v>54.222484</v>
      </c>
      <c r="M39" s="64">
        <f>M40+M43+M54</f>
        <v>343.56680000000006</v>
      </c>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3"/>
      <c r="BG39" s="14">
        <f>BG40+BG43</f>
        <v>205.8565</v>
      </c>
    </row>
    <row r="40" spans="1:59" ht="15.75">
      <c r="A40" s="190">
        <v>1</v>
      </c>
      <c r="B40" s="170" t="s">
        <v>37</v>
      </c>
      <c r="C40" s="191">
        <f aca="true" t="shared" si="9" ref="C40:H40">SUM(C41:C42)</f>
        <v>540</v>
      </c>
      <c r="D40" s="191">
        <f t="shared" si="9"/>
        <v>250</v>
      </c>
      <c r="E40" s="245">
        <f t="shared" si="9"/>
        <v>290</v>
      </c>
      <c r="F40" s="191">
        <f t="shared" si="9"/>
        <v>58.725</v>
      </c>
      <c r="G40" s="246">
        <f t="shared" si="9"/>
        <v>0</v>
      </c>
      <c r="H40" s="245">
        <f t="shared" si="9"/>
        <v>58.725</v>
      </c>
      <c r="I40" s="247">
        <f>F40/C40</f>
        <v>0.10875</v>
      </c>
      <c r="J40" s="247">
        <f>F40/K40</f>
        <v>2.61</v>
      </c>
      <c r="K40" s="214">
        <f>K41</f>
        <v>22.5</v>
      </c>
      <c r="L40" s="74">
        <f>SUM(L41:L42)</f>
        <v>22.5</v>
      </c>
      <c r="M40" s="73">
        <f>M41+M42</f>
        <v>38.81</v>
      </c>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3"/>
      <c r="BG40" s="15">
        <f>BG41</f>
        <v>185</v>
      </c>
    </row>
    <row r="41" spans="1:59" ht="31.5">
      <c r="A41" s="192"/>
      <c r="B41" s="174" t="s">
        <v>42</v>
      </c>
      <c r="C41" s="175">
        <f>SUM(D41:E41)</f>
        <v>250</v>
      </c>
      <c r="D41" s="175">
        <f>'BIEU  VPS'!C34</f>
        <v>250</v>
      </c>
      <c r="E41" s="230"/>
      <c r="F41" s="175">
        <f>SUM(G41:H41)</f>
        <v>0</v>
      </c>
      <c r="G41" s="231">
        <f>G17</f>
        <v>0</v>
      </c>
      <c r="H41" s="230"/>
      <c r="I41" s="232">
        <f>F41/C41</f>
        <v>0</v>
      </c>
      <c r="J41" s="232">
        <f>F41/K41</f>
        <v>0</v>
      </c>
      <c r="K41" s="214">
        <f>SUM(L41:M41)</f>
        <v>22.5</v>
      </c>
      <c r="L41" s="71">
        <f>'BIEU  VPS'!G34</f>
        <v>22.5</v>
      </c>
      <c r="M41" s="70"/>
      <c r="N41" s="42">
        <f>D39+D31</f>
        <v>1925</v>
      </c>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3"/>
      <c r="BG41" s="16">
        <v>185</v>
      </c>
    </row>
    <row r="42" spans="1:59" ht="15.75">
      <c r="A42" s="192"/>
      <c r="B42" s="187" t="s">
        <v>52</v>
      </c>
      <c r="C42" s="175">
        <f>SUM(D42:E42)</f>
        <v>290</v>
      </c>
      <c r="D42" s="175"/>
      <c r="E42" s="230">
        <f>E18</f>
        <v>290</v>
      </c>
      <c r="F42" s="175">
        <f>SUM(G42:H42)</f>
        <v>58.725</v>
      </c>
      <c r="G42" s="231"/>
      <c r="H42" s="230">
        <v>58.725</v>
      </c>
      <c r="I42" s="232"/>
      <c r="J42" s="232">
        <f>F42/K42</f>
        <v>1.5131409430559133</v>
      </c>
      <c r="K42" s="214">
        <f>SUM(L42:M42)</f>
        <v>38.81</v>
      </c>
      <c r="L42" s="71"/>
      <c r="M42" s="70">
        <v>38.81</v>
      </c>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3"/>
      <c r="BG42" s="16"/>
    </row>
    <row r="43" spans="1:59" s="23" customFormat="1" ht="15.75">
      <c r="A43" s="169">
        <v>2</v>
      </c>
      <c r="B43" s="193" t="s">
        <v>5</v>
      </c>
      <c r="C43" s="191">
        <f aca="true" t="shared" si="10" ref="C43:H43">SUM(C44:C53)</f>
        <v>1650.2</v>
      </c>
      <c r="D43" s="191">
        <f>SUM(D44:D53)</f>
        <v>1134.2</v>
      </c>
      <c r="E43" s="191">
        <f>SUM(E44:E53)</f>
        <v>516</v>
      </c>
      <c r="F43" s="191">
        <f t="shared" si="10"/>
        <v>1040.1862490000003</v>
      </c>
      <c r="G43" s="246">
        <f t="shared" si="10"/>
        <v>421.922249</v>
      </c>
      <c r="H43" s="245">
        <f t="shared" si="10"/>
        <v>629.564</v>
      </c>
      <c r="I43" s="247">
        <f aca="true" t="shared" si="11" ref="I43:I50">F43/C43</f>
        <v>0.6303395036965218</v>
      </c>
      <c r="J43" s="247">
        <f aca="true" t="shared" si="12" ref="J43:J52">F43/K43</f>
        <v>3.1016774344980105</v>
      </c>
      <c r="K43" s="214">
        <f>SUM(K44:K53)</f>
        <v>335.36248400000005</v>
      </c>
      <c r="L43" s="68">
        <f>SUM(L44:L53)</f>
        <v>31.722484</v>
      </c>
      <c r="M43" s="68">
        <f>SUM(M44:M53)</f>
        <v>303.64000000000004</v>
      </c>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22"/>
      <c r="BG43" s="15">
        <f>SUM(BG44:BG47)</f>
        <v>20.8565</v>
      </c>
    </row>
    <row r="44" spans="1:59" ht="15.75">
      <c r="A44" s="173" t="s">
        <v>21</v>
      </c>
      <c r="B44" s="187" t="s">
        <v>58</v>
      </c>
      <c r="C44" s="175">
        <f>SUM(D44:E44)</f>
        <v>40</v>
      </c>
      <c r="D44" s="175">
        <f>'BIEU  VPS'!C36</f>
        <v>40</v>
      </c>
      <c r="E44" s="230"/>
      <c r="F44" s="175">
        <f aca="true" t="shared" si="13" ref="F44:F53">SUM(G44:H44)</f>
        <v>0</v>
      </c>
      <c r="G44" s="231">
        <f>'BIEU  VPS'!D36</f>
        <v>0</v>
      </c>
      <c r="H44" s="230"/>
      <c r="I44" s="232">
        <f t="shared" si="11"/>
        <v>0</v>
      </c>
      <c r="J44" s="232">
        <v>0</v>
      </c>
      <c r="K44" s="215">
        <f aca="true" t="shared" si="14" ref="K44:K53">SUM(L44:M44)</f>
        <v>0</v>
      </c>
      <c r="L44" s="71">
        <f>'BIEU  VPS'!G36</f>
        <v>0</v>
      </c>
      <c r="M44" s="7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3"/>
      <c r="BG44" s="16">
        <v>6.03</v>
      </c>
    </row>
    <row r="45" spans="1:59" ht="15.75">
      <c r="A45" s="173" t="s">
        <v>22</v>
      </c>
      <c r="B45" s="187" t="s">
        <v>43</v>
      </c>
      <c r="C45" s="175">
        <f aca="true" t="shared" si="15" ref="C45:C53">SUM(D45:E45)</f>
        <v>0.5</v>
      </c>
      <c r="D45" s="175">
        <f>'BIEU  VPS'!C37</f>
        <v>0.5</v>
      </c>
      <c r="E45" s="230"/>
      <c r="F45" s="175">
        <f t="shared" si="13"/>
        <v>0</v>
      </c>
      <c r="G45" s="231">
        <f>'BIEU  VPS'!D37</f>
        <v>0</v>
      </c>
      <c r="H45" s="230"/>
      <c r="I45" s="232">
        <f t="shared" si="11"/>
        <v>0</v>
      </c>
      <c r="J45" s="232">
        <v>0</v>
      </c>
      <c r="K45" s="215">
        <f t="shared" si="14"/>
        <v>0</v>
      </c>
      <c r="L45" s="71">
        <f>'BIEU  VPS'!G37</f>
        <v>0</v>
      </c>
      <c r="M45" s="7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3"/>
      <c r="BG45" s="16">
        <v>2.1265</v>
      </c>
    </row>
    <row r="46" spans="1:59" ht="15.75">
      <c r="A46" s="173" t="s">
        <v>23</v>
      </c>
      <c r="B46" s="187" t="s">
        <v>59</v>
      </c>
      <c r="C46" s="175">
        <f t="shared" si="15"/>
        <v>4.4</v>
      </c>
      <c r="D46" s="175">
        <f>'BIEU  VPS'!C38</f>
        <v>4.4</v>
      </c>
      <c r="E46" s="230"/>
      <c r="F46" s="175">
        <f t="shared" si="13"/>
        <v>0</v>
      </c>
      <c r="G46" s="231">
        <f>'BIEU  VPS'!D38</f>
        <v>0</v>
      </c>
      <c r="H46" s="230"/>
      <c r="I46" s="232">
        <f t="shared" si="11"/>
        <v>0</v>
      </c>
      <c r="J46" s="232">
        <v>0</v>
      </c>
      <c r="K46" s="215">
        <f t="shared" si="14"/>
        <v>0</v>
      </c>
      <c r="L46" s="71">
        <f>'BIEU  VPS'!G38</f>
        <v>0</v>
      </c>
      <c r="M46" s="7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3"/>
      <c r="BG46" s="12">
        <v>7.7</v>
      </c>
    </row>
    <row r="47" spans="1:59" ht="15.75">
      <c r="A47" s="173" t="s">
        <v>34</v>
      </c>
      <c r="B47" s="187" t="s">
        <v>60</v>
      </c>
      <c r="C47" s="175">
        <f t="shared" si="15"/>
        <v>350</v>
      </c>
      <c r="D47" s="175">
        <f>'BIEU  VPS'!C39</f>
        <v>50</v>
      </c>
      <c r="E47" s="230">
        <v>300</v>
      </c>
      <c r="F47" s="175">
        <f t="shared" si="13"/>
        <v>614.0680000000001</v>
      </c>
      <c r="G47" s="231">
        <f>'BIEU  VPS'!D39</f>
        <v>3.2</v>
      </c>
      <c r="H47" s="237">
        <f>H23*40%</f>
        <v>610.868</v>
      </c>
      <c r="I47" s="232">
        <f t="shared" si="11"/>
        <v>1.7544800000000003</v>
      </c>
      <c r="J47" s="232">
        <f t="shared" si="12"/>
        <v>2.081586440677966</v>
      </c>
      <c r="K47" s="215">
        <f t="shared" si="14"/>
        <v>295.00000000000006</v>
      </c>
      <c r="L47" s="71">
        <f>'BIEU  VPS'!G39</f>
        <v>12.6</v>
      </c>
      <c r="M47" s="114">
        <f>M23*40%</f>
        <v>282.40000000000003</v>
      </c>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3"/>
      <c r="BG47" s="11">
        <v>5</v>
      </c>
    </row>
    <row r="48" spans="1:59" ht="15.75">
      <c r="A48" s="173" t="s">
        <v>53</v>
      </c>
      <c r="B48" s="236" t="s">
        <v>128</v>
      </c>
      <c r="C48" s="175">
        <f t="shared" si="15"/>
        <v>6.3</v>
      </c>
      <c r="D48" s="175">
        <f>'BIEU  VPS'!C40</f>
        <v>6.3</v>
      </c>
      <c r="E48" s="230"/>
      <c r="F48" s="175"/>
      <c r="G48" s="231">
        <f>'BIEU  VPS'!D40</f>
        <v>11.3</v>
      </c>
      <c r="H48" s="248"/>
      <c r="I48" s="232">
        <f t="shared" si="11"/>
        <v>0</v>
      </c>
      <c r="J48" s="232">
        <v>0</v>
      </c>
      <c r="K48" s="215">
        <f t="shared" si="14"/>
        <v>0</v>
      </c>
      <c r="L48" s="71">
        <f>'BIEU  VPS'!G40</f>
        <v>0</v>
      </c>
      <c r="M48" s="117"/>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3"/>
      <c r="BG48" s="11"/>
    </row>
    <row r="49" spans="1:59" ht="15.75">
      <c r="A49" s="173" t="s">
        <v>54</v>
      </c>
      <c r="B49" s="187" t="s">
        <v>61</v>
      </c>
      <c r="C49" s="175">
        <f t="shared" si="15"/>
        <v>20</v>
      </c>
      <c r="D49" s="175">
        <f>'BIEU  VPS'!C41</f>
        <v>20</v>
      </c>
      <c r="E49" s="230"/>
      <c r="F49" s="175">
        <f t="shared" si="13"/>
        <v>5.5</v>
      </c>
      <c r="G49" s="231">
        <f>'BIEU  VPS'!D41</f>
        <v>5.5</v>
      </c>
      <c r="H49" s="248"/>
      <c r="I49" s="232">
        <f t="shared" si="11"/>
        <v>0.275</v>
      </c>
      <c r="J49" s="232">
        <v>0</v>
      </c>
      <c r="K49" s="215">
        <f t="shared" si="14"/>
        <v>15.4</v>
      </c>
      <c r="L49" s="71">
        <f>'BIEU  VPS'!G41</f>
        <v>15.4</v>
      </c>
      <c r="M49" s="7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3"/>
      <c r="BG49" s="11"/>
    </row>
    <row r="50" spans="1:59" ht="15.75">
      <c r="A50" s="173" t="s">
        <v>55</v>
      </c>
      <c r="B50" s="187" t="s">
        <v>62</v>
      </c>
      <c r="C50" s="175">
        <f t="shared" si="15"/>
        <v>1013</v>
      </c>
      <c r="D50" s="175">
        <f>'BIEU  VPS'!C42</f>
        <v>1013</v>
      </c>
      <c r="E50" s="230"/>
      <c r="F50" s="175">
        <f t="shared" si="13"/>
        <v>401.922249</v>
      </c>
      <c r="G50" s="231">
        <f>'BIEU  VPS'!D42</f>
        <v>401.922249</v>
      </c>
      <c r="H50" s="248"/>
      <c r="I50" s="232">
        <f t="shared" si="11"/>
        <v>0.3967643129318855</v>
      </c>
      <c r="J50" s="232">
        <v>0</v>
      </c>
      <c r="K50" s="215">
        <f t="shared" si="14"/>
        <v>3.722484</v>
      </c>
      <c r="L50" s="71">
        <f>'BIEU  VPS'!G42</f>
        <v>3.722484</v>
      </c>
      <c r="M50" s="7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3"/>
      <c r="BG50" s="11"/>
    </row>
    <row r="51" spans="1:59" ht="15.75">
      <c r="A51" s="173" t="s">
        <v>56</v>
      </c>
      <c r="B51" s="187" t="s">
        <v>63</v>
      </c>
      <c r="C51" s="175">
        <f t="shared" si="15"/>
        <v>32</v>
      </c>
      <c r="D51" s="175"/>
      <c r="E51" s="230">
        <v>32</v>
      </c>
      <c r="F51" s="175">
        <f t="shared" si="13"/>
        <v>6.180000000000001</v>
      </c>
      <c r="G51" s="231"/>
      <c r="H51" s="237">
        <f>H27*60%</f>
        <v>6.180000000000001</v>
      </c>
      <c r="I51" s="232">
        <v>0</v>
      </c>
      <c r="J51" s="232">
        <f t="shared" si="12"/>
        <v>1.0253857640617223</v>
      </c>
      <c r="K51" s="215">
        <f t="shared" si="14"/>
        <v>6.027</v>
      </c>
      <c r="L51" s="71"/>
      <c r="M51" s="114">
        <f>M27*60%</f>
        <v>6.027</v>
      </c>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3"/>
      <c r="BG51" s="11"/>
    </row>
    <row r="52" spans="1:59" ht="15.75">
      <c r="A52" s="173" t="s">
        <v>57</v>
      </c>
      <c r="B52" s="187" t="s">
        <v>64</v>
      </c>
      <c r="C52" s="175">
        <f t="shared" si="15"/>
        <v>176</v>
      </c>
      <c r="D52" s="175"/>
      <c r="E52" s="230">
        <v>176</v>
      </c>
      <c r="F52" s="175">
        <f t="shared" si="13"/>
        <v>12.516</v>
      </c>
      <c r="G52" s="231"/>
      <c r="H52" s="237">
        <f>H28*15%</f>
        <v>12.516</v>
      </c>
      <c r="I52" s="232">
        <v>0</v>
      </c>
      <c r="J52" s="232">
        <f t="shared" si="12"/>
        <v>0.8227174127391047</v>
      </c>
      <c r="K52" s="215">
        <f t="shared" si="14"/>
        <v>15.213</v>
      </c>
      <c r="L52" s="71"/>
      <c r="M52" s="114">
        <f>M28*15%</f>
        <v>15.213</v>
      </c>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3"/>
      <c r="BG52" s="11"/>
    </row>
    <row r="53" spans="1:59" ht="15.75">
      <c r="A53" s="173" t="s">
        <v>129</v>
      </c>
      <c r="B53" s="187" t="s">
        <v>65</v>
      </c>
      <c r="C53" s="175">
        <f t="shared" si="15"/>
        <v>8</v>
      </c>
      <c r="D53" s="175"/>
      <c r="E53" s="230">
        <v>8</v>
      </c>
      <c r="F53" s="175">
        <f t="shared" si="13"/>
        <v>0</v>
      </c>
      <c r="G53" s="231"/>
      <c r="H53" s="237">
        <f>H29*40%</f>
        <v>0</v>
      </c>
      <c r="I53" s="232">
        <v>0</v>
      </c>
      <c r="J53" s="232">
        <v>0</v>
      </c>
      <c r="K53" s="215">
        <f t="shared" si="14"/>
        <v>0</v>
      </c>
      <c r="L53" s="71"/>
      <c r="M53" s="114">
        <f>M29*40%</f>
        <v>0</v>
      </c>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3"/>
      <c r="BG53" s="11"/>
    </row>
    <row r="54" spans="1:59" s="18" customFormat="1" ht="15.75">
      <c r="A54" s="206">
        <v>3</v>
      </c>
      <c r="B54" s="240" t="s">
        <v>130</v>
      </c>
      <c r="C54" s="171">
        <f>SUM(D54:E54)</f>
        <v>132</v>
      </c>
      <c r="D54" s="171"/>
      <c r="E54" s="226">
        <v>132</v>
      </c>
      <c r="F54" s="171"/>
      <c r="G54" s="229"/>
      <c r="H54" s="249">
        <f>H30*10%</f>
        <v>30.354000000000003</v>
      </c>
      <c r="I54" s="228"/>
      <c r="J54" s="228"/>
      <c r="K54" s="214"/>
      <c r="L54" s="66"/>
      <c r="M54" s="145">
        <f>M30*10%</f>
        <v>1.1168</v>
      </c>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2"/>
      <c r="BG54" s="146"/>
    </row>
    <row r="55" spans="1:59" ht="15.75">
      <c r="A55" s="169" t="s">
        <v>16</v>
      </c>
      <c r="B55" s="170" t="s">
        <v>17</v>
      </c>
      <c r="C55" s="171">
        <f aca="true" t="shared" si="16" ref="C55:I55">C56</f>
        <v>18660.111</v>
      </c>
      <c r="D55" s="171">
        <f t="shared" si="16"/>
        <v>12488.111</v>
      </c>
      <c r="E55" s="171">
        <f t="shared" si="16"/>
        <v>6172</v>
      </c>
      <c r="F55" s="171">
        <f t="shared" si="16"/>
        <v>1366.096616</v>
      </c>
      <c r="G55" s="250">
        <f t="shared" si="16"/>
        <v>1366.096616</v>
      </c>
      <c r="H55" s="251">
        <f t="shared" si="16"/>
        <v>0</v>
      </c>
      <c r="I55" s="228">
        <f t="shared" si="16"/>
        <v>0.07320945818596684</v>
      </c>
      <c r="J55" s="228">
        <f>F55/K55</f>
        <v>0.9998070435690013</v>
      </c>
      <c r="K55" s="155">
        <f>K56</f>
        <v>1366.360264</v>
      </c>
      <c r="L55" s="86">
        <f>L56</f>
        <v>1370.8316639999998</v>
      </c>
      <c r="M55" s="86">
        <f>M56</f>
        <v>0</v>
      </c>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3"/>
      <c r="BG55" s="8"/>
    </row>
    <row r="56" spans="1:59" ht="15.75">
      <c r="A56" s="169" t="s">
        <v>3</v>
      </c>
      <c r="B56" s="170" t="s">
        <v>18</v>
      </c>
      <c r="C56" s="171">
        <f>C57+C64+C90+C97+C99+C101</f>
        <v>18660.111</v>
      </c>
      <c r="D56" s="171">
        <f>D57+D64+D90+D97+D99+D101</f>
        <v>12488.111</v>
      </c>
      <c r="E56" s="171">
        <f>E57+E64+E90+E97+E99+E101</f>
        <v>6172</v>
      </c>
      <c r="F56" s="171">
        <f>F57+F64+F90+F97+F99+F101</f>
        <v>1366.096616</v>
      </c>
      <c r="G56" s="171">
        <f>G57+G64+G90+G97+G99+G101</f>
        <v>1366.096616</v>
      </c>
      <c r="H56" s="171">
        <f>H57+H64+H90+H97+H99+H101</f>
        <v>0</v>
      </c>
      <c r="I56" s="228">
        <f aca="true" t="shared" si="17" ref="I56:I63">F56/C56</f>
        <v>0.07320945818596684</v>
      </c>
      <c r="J56" s="228">
        <f>F56/K56</f>
        <v>0.9998070435690013</v>
      </c>
      <c r="K56" s="216">
        <f>K57+K64+K90+K97</f>
        <v>1366.360264</v>
      </c>
      <c r="L56" s="65">
        <f>L57+L64+L90+L97</f>
        <v>1370.8316639999998</v>
      </c>
      <c r="M56" s="65">
        <f>M57+M64+M90+M97</f>
        <v>0</v>
      </c>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3"/>
      <c r="BG56" s="13">
        <f>BG57+BG64+BG90</f>
        <v>22203.363051</v>
      </c>
    </row>
    <row r="57" spans="1:59" ht="15.75">
      <c r="A57" s="169">
        <v>1</v>
      </c>
      <c r="B57" s="170" t="s">
        <v>11</v>
      </c>
      <c r="C57" s="171">
        <f aca="true" t="shared" si="18" ref="C57:H57">C58+C59</f>
        <v>7752</v>
      </c>
      <c r="D57" s="171">
        <f t="shared" si="18"/>
        <v>7752</v>
      </c>
      <c r="E57" s="226">
        <f t="shared" si="18"/>
        <v>0</v>
      </c>
      <c r="F57" s="171">
        <f t="shared" si="18"/>
        <v>1366.096616</v>
      </c>
      <c r="G57" s="229">
        <f t="shared" si="18"/>
        <v>1366.096616</v>
      </c>
      <c r="H57" s="226">
        <f t="shared" si="18"/>
        <v>0</v>
      </c>
      <c r="I57" s="228">
        <f t="shared" si="17"/>
        <v>0.1762250536635707</v>
      </c>
      <c r="J57" s="228">
        <f>F57/K57</f>
        <v>0.9998070435690013</v>
      </c>
      <c r="K57" s="216">
        <f>K58+K59</f>
        <v>1366.360264</v>
      </c>
      <c r="L57" s="66">
        <f>SUM(L58:L63)</f>
        <v>1370.8316639999998</v>
      </c>
      <c r="M57" s="68">
        <f>SUM(M58:M63)</f>
        <v>0</v>
      </c>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3"/>
      <c r="BG57" s="13">
        <f>SUM(BG58:BG63)</f>
        <v>6654.62201</v>
      </c>
    </row>
    <row r="58" spans="1:59" s="29" customFormat="1" ht="15.75">
      <c r="A58" s="195" t="s">
        <v>19</v>
      </c>
      <c r="B58" s="196" t="s">
        <v>72</v>
      </c>
      <c r="C58" s="191">
        <f>SUM(D58:E58)</f>
        <v>5916</v>
      </c>
      <c r="D58" s="191">
        <f>'BIEU  VPS'!C46</f>
        <v>5916</v>
      </c>
      <c r="E58" s="245"/>
      <c r="F58" s="191">
        <f>SUM(G58:H58)</f>
        <v>1360.457966</v>
      </c>
      <c r="G58" s="252">
        <f>'BIEU  VPS'!D46</f>
        <v>1360.457966</v>
      </c>
      <c r="H58" s="245"/>
      <c r="I58" s="247">
        <f t="shared" si="17"/>
        <v>0.22996246889790398</v>
      </c>
      <c r="J58" s="247">
        <f>F58/K58</f>
        <v>0.9989493283645793</v>
      </c>
      <c r="K58" s="157">
        <f>SUM(L58:M58)</f>
        <v>1361.888864</v>
      </c>
      <c r="L58" s="75">
        <f>'BIEU  VPS'!G46</f>
        <v>1361.888864</v>
      </c>
      <c r="M58" s="72"/>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32"/>
      <c r="BG58" s="33">
        <v>4231.8</v>
      </c>
    </row>
    <row r="59" spans="1:59" s="29" customFormat="1" ht="15.75">
      <c r="A59" s="195" t="s">
        <v>20</v>
      </c>
      <c r="B59" s="196" t="s">
        <v>38</v>
      </c>
      <c r="C59" s="191">
        <f>SUM(C60:C63)</f>
        <v>1836</v>
      </c>
      <c r="D59" s="191">
        <f>SUM(D60:D63)</f>
        <v>1836</v>
      </c>
      <c r="E59" s="245">
        <f>SUM(E60:E63)</f>
        <v>0</v>
      </c>
      <c r="F59" s="191">
        <f>SUM(F60:F63)</f>
        <v>5.63865</v>
      </c>
      <c r="G59" s="246">
        <f>SUM(G60:G63)</f>
        <v>5.63865</v>
      </c>
      <c r="H59" s="245">
        <f>SUM(H60:H63)</f>
        <v>0</v>
      </c>
      <c r="I59" s="247">
        <f t="shared" si="17"/>
        <v>0.003071160130718954</v>
      </c>
      <c r="J59" s="247">
        <f>F59/K59</f>
        <v>1.2610479939168941</v>
      </c>
      <c r="K59" s="157">
        <f>SUM(K60:K63)</f>
        <v>4.4714</v>
      </c>
      <c r="L59" s="75">
        <f>SUM(L60:L63)</f>
        <v>4.4714</v>
      </c>
      <c r="M59" s="75">
        <f>SUM(M60:M63)</f>
        <v>0</v>
      </c>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34"/>
      <c r="BG59" s="33">
        <v>2422.82201</v>
      </c>
    </row>
    <row r="60" spans="1:59" s="27" customFormat="1" ht="15.75">
      <c r="A60" s="199" t="s">
        <v>73</v>
      </c>
      <c r="B60" s="200" t="s">
        <v>66</v>
      </c>
      <c r="C60" s="175">
        <f>SUM(D60:E60)</f>
        <v>177</v>
      </c>
      <c r="D60" s="175">
        <v>177</v>
      </c>
      <c r="E60" s="230"/>
      <c r="F60" s="175">
        <f>SUM(G60:H60)</f>
        <v>0</v>
      </c>
      <c r="G60" s="231"/>
      <c r="H60" s="230"/>
      <c r="I60" s="232">
        <f t="shared" si="17"/>
        <v>0</v>
      </c>
      <c r="J60" s="232">
        <v>0</v>
      </c>
      <c r="K60" s="154">
        <f>SUM(L60:M60)</f>
        <v>0</v>
      </c>
      <c r="L60" s="69">
        <f>'BIEU  VPS'!G48</f>
        <v>0</v>
      </c>
      <c r="M60" s="70"/>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26"/>
      <c r="BG60" s="12"/>
    </row>
    <row r="61" spans="1:59" s="27" customFormat="1" ht="30">
      <c r="A61" s="199" t="s">
        <v>74</v>
      </c>
      <c r="B61" s="201" t="s">
        <v>67</v>
      </c>
      <c r="C61" s="175">
        <f>SUM(D61:E61)</f>
        <v>135</v>
      </c>
      <c r="D61" s="175">
        <v>135</v>
      </c>
      <c r="E61" s="230"/>
      <c r="F61" s="175">
        <f>SUM(G61:H61)</f>
        <v>5.63865</v>
      </c>
      <c r="G61" s="253">
        <f>'BIEU  VPS'!D49</f>
        <v>5.63865</v>
      </c>
      <c r="H61" s="230"/>
      <c r="I61" s="232">
        <f t="shared" si="17"/>
        <v>0.04176777777777778</v>
      </c>
      <c r="J61" s="232">
        <f>F61/K61</f>
        <v>1.2610479939168941</v>
      </c>
      <c r="K61" s="154">
        <f>SUM(L61:M61)</f>
        <v>4.4714</v>
      </c>
      <c r="L61" s="69">
        <f>'BIEU  VPS'!G49</f>
        <v>4.4714</v>
      </c>
      <c r="M61" s="70"/>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26"/>
      <c r="BG61" s="12"/>
    </row>
    <row r="62" spans="1:59" s="27" customFormat="1" ht="15.75">
      <c r="A62" s="199" t="s">
        <v>75</v>
      </c>
      <c r="B62" s="201" t="s">
        <v>121</v>
      </c>
      <c r="C62" s="175">
        <f>SUM(D62:E62)</f>
        <v>1500</v>
      </c>
      <c r="D62" s="175">
        <v>1500</v>
      </c>
      <c r="E62" s="230"/>
      <c r="F62" s="175">
        <f>SUM(G62:H62)</f>
        <v>0</v>
      </c>
      <c r="G62" s="231"/>
      <c r="H62" s="230"/>
      <c r="I62" s="232">
        <f t="shared" si="17"/>
        <v>0</v>
      </c>
      <c r="J62" s="232">
        <v>0</v>
      </c>
      <c r="K62" s="154">
        <f>SUM(L62:M62)</f>
        <v>0</v>
      </c>
      <c r="L62" s="71">
        <v>0</v>
      </c>
      <c r="M62" s="70"/>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26"/>
      <c r="BG62" s="12"/>
    </row>
    <row r="63" spans="1:59" ht="30">
      <c r="A63" s="199" t="s">
        <v>76</v>
      </c>
      <c r="B63" s="201" t="s">
        <v>68</v>
      </c>
      <c r="C63" s="175">
        <f>SUM(D63:E63)</f>
        <v>24</v>
      </c>
      <c r="D63" s="175">
        <v>24</v>
      </c>
      <c r="E63" s="230"/>
      <c r="F63" s="175">
        <f>SUM(G63:H63)</f>
        <v>0</v>
      </c>
      <c r="G63" s="231"/>
      <c r="H63" s="230"/>
      <c r="I63" s="232">
        <f t="shared" si="17"/>
        <v>0</v>
      </c>
      <c r="J63" s="232">
        <v>0</v>
      </c>
      <c r="K63" s="154">
        <f>SUM(L63:M63)</f>
        <v>0</v>
      </c>
      <c r="L63" s="71">
        <v>0</v>
      </c>
      <c r="M63" s="70"/>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
      <c r="BG63" s="12"/>
    </row>
    <row r="64" spans="1:59" ht="15.75">
      <c r="A64" s="169">
        <v>2</v>
      </c>
      <c r="B64" s="170" t="s">
        <v>26</v>
      </c>
      <c r="C64" s="171">
        <f>C65+C66</f>
        <v>9308.411</v>
      </c>
      <c r="D64" s="171">
        <f aca="true" t="shared" si="19" ref="D64:I64">D65+D66</f>
        <v>3136.411</v>
      </c>
      <c r="E64" s="226">
        <f t="shared" si="19"/>
        <v>6172</v>
      </c>
      <c r="F64" s="171">
        <f t="shared" si="19"/>
        <v>0</v>
      </c>
      <c r="G64" s="229">
        <f t="shared" si="19"/>
        <v>0</v>
      </c>
      <c r="H64" s="226">
        <f t="shared" si="19"/>
        <v>0</v>
      </c>
      <c r="I64" s="171">
        <f t="shared" si="19"/>
        <v>0</v>
      </c>
      <c r="J64" s="228"/>
      <c r="K64" s="150">
        <f>K65+K66</f>
        <v>0</v>
      </c>
      <c r="L64" s="76">
        <f>L65+L66</f>
        <v>0</v>
      </c>
      <c r="M64" s="76">
        <f>M65+M66</f>
        <v>0</v>
      </c>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G64" s="13">
        <f>SUM(BG65:BG81)</f>
        <v>14737.564041</v>
      </c>
    </row>
    <row r="65" spans="1:59" s="29" customFormat="1" ht="15.75">
      <c r="A65" s="183" t="s">
        <v>21</v>
      </c>
      <c r="B65" s="196" t="s">
        <v>71</v>
      </c>
      <c r="C65" s="191">
        <f>SUM(D65:E65)</f>
        <v>0</v>
      </c>
      <c r="D65" s="191">
        <v>0</v>
      </c>
      <c r="E65" s="245">
        <v>0</v>
      </c>
      <c r="F65" s="191">
        <f>SUM(G65:H65)</f>
        <v>0</v>
      </c>
      <c r="G65" s="246"/>
      <c r="H65" s="245"/>
      <c r="I65" s="247">
        <v>0</v>
      </c>
      <c r="J65" s="247">
        <v>0</v>
      </c>
      <c r="K65" s="157">
        <v>0</v>
      </c>
      <c r="L65" s="74"/>
      <c r="M65" s="72"/>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G65" s="28"/>
    </row>
    <row r="66" spans="1:59" s="29" customFormat="1" ht="15.75">
      <c r="A66" s="183" t="s">
        <v>22</v>
      </c>
      <c r="B66" s="184" t="s">
        <v>39</v>
      </c>
      <c r="C66" s="191">
        <f>SUM(C67:C89)</f>
        <v>9308.411</v>
      </c>
      <c r="D66" s="191">
        <f>SUM(D67:D89)</f>
        <v>3136.411</v>
      </c>
      <c r="E66" s="245">
        <f>SUM(E67:E89)</f>
        <v>6172</v>
      </c>
      <c r="F66" s="191">
        <f>SUM(F67:F81)</f>
        <v>0</v>
      </c>
      <c r="G66" s="246">
        <f>SUM(G67:G81)</f>
        <v>0</v>
      </c>
      <c r="H66" s="245">
        <f>SUM(H67:H81)</f>
        <v>0</v>
      </c>
      <c r="I66" s="247">
        <f aca="true" t="shared" si="20" ref="I66:I77">F66/C66</f>
        <v>0</v>
      </c>
      <c r="J66" s="247"/>
      <c r="K66" s="157">
        <f>SUM(K67:K81)</f>
        <v>0</v>
      </c>
      <c r="L66" s="72">
        <f>SUM(L67:L81)</f>
        <v>0</v>
      </c>
      <c r="M66" s="72">
        <f>SUM(M67:M81)</f>
        <v>0</v>
      </c>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G66" s="30">
        <v>14737.564041</v>
      </c>
    </row>
    <row r="67" spans="1:59" ht="30">
      <c r="A67" s="199" t="s">
        <v>77</v>
      </c>
      <c r="B67" s="254" t="s">
        <v>100</v>
      </c>
      <c r="C67" s="175">
        <f aca="true" t="shared" si="21" ref="C67:C89">SUM(D67:E67)</f>
        <v>620</v>
      </c>
      <c r="D67" s="175"/>
      <c r="E67" s="230">
        <v>620</v>
      </c>
      <c r="F67" s="175">
        <f aca="true" t="shared" si="22" ref="F67:F81">SUM(G67:H67)</f>
        <v>0</v>
      </c>
      <c r="G67" s="231"/>
      <c r="H67" s="230"/>
      <c r="I67" s="232">
        <f t="shared" si="20"/>
        <v>0</v>
      </c>
      <c r="J67" s="232">
        <v>0</v>
      </c>
      <c r="K67" s="215">
        <f>SUM(L67:M67)</f>
        <v>0</v>
      </c>
      <c r="L67" s="71">
        <v>0</v>
      </c>
      <c r="M67" s="117"/>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G67" s="6"/>
    </row>
    <row r="68" spans="1:59" ht="15.75">
      <c r="A68" s="199" t="s">
        <v>78</v>
      </c>
      <c r="B68" s="254" t="s">
        <v>101</v>
      </c>
      <c r="C68" s="175">
        <f t="shared" si="21"/>
        <v>3802</v>
      </c>
      <c r="D68" s="175"/>
      <c r="E68" s="230">
        <v>3802</v>
      </c>
      <c r="F68" s="175">
        <f t="shared" si="22"/>
        <v>0</v>
      </c>
      <c r="G68" s="231"/>
      <c r="H68" s="230"/>
      <c r="I68" s="232">
        <f t="shared" si="20"/>
        <v>0</v>
      </c>
      <c r="J68" s="232">
        <v>0</v>
      </c>
      <c r="K68" s="215">
        <f aca="true" t="shared" si="23" ref="K68:K89">SUM(L68:M68)</f>
        <v>0</v>
      </c>
      <c r="L68" s="71">
        <v>0</v>
      </c>
      <c r="M68" s="117"/>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G68" s="6"/>
    </row>
    <row r="69" spans="1:59" ht="15.75">
      <c r="A69" s="199" t="s">
        <v>79</v>
      </c>
      <c r="B69" s="254" t="s">
        <v>102</v>
      </c>
      <c r="C69" s="175">
        <f t="shared" si="21"/>
        <v>844</v>
      </c>
      <c r="D69" s="175"/>
      <c r="E69" s="230">
        <v>844</v>
      </c>
      <c r="F69" s="175">
        <f t="shared" si="22"/>
        <v>0</v>
      </c>
      <c r="G69" s="231"/>
      <c r="H69" s="230"/>
      <c r="I69" s="232">
        <f t="shared" si="20"/>
        <v>0</v>
      </c>
      <c r="J69" s="232">
        <v>0</v>
      </c>
      <c r="K69" s="215">
        <f t="shared" si="23"/>
        <v>0</v>
      </c>
      <c r="L69" s="71">
        <v>0</v>
      </c>
      <c r="M69" s="117"/>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G69" s="6"/>
    </row>
    <row r="70" spans="1:59" ht="15.75">
      <c r="A70" s="199" t="s">
        <v>80</v>
      </c>
      <c r="B70" s="254" t="s">
        <v>103</v>
      </c>
      <c r="C70" s="175">
        <f t="shared" si="21"/>
        <v>80</v>
      </c>
      <c r="D70" s="175"/>
      <c r="E70" s="230">
        <v>80</v>
      </c>
      <c r="F70" s="175">
        <f t="shared" si="22"/>
        <v>0</v>
      </c>
      <c r="G70" s="231"/>
      <c r="H70" s="230"/>
      <c r="I70" s="232">
        <f t="shared" si="20"/>
        <v>0</v>
      </c>
      <c r="J70" s="232">
        <v>0</v>
      </c>
      <c r="K70" s="215">
        <f t="shared" si="23"/>
        <v>0</v>
      </c>
      <c r="L70" s="71">
        <v>0</v>
      </c>
      <c r="M70" s="117"/>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G70" s="6"/>
    </row>
    <row r="71" spans="1:59" ht="15.75">
      <c r="A71" s="199" t="s">
        <v>81</v>
      </c>
      <c r="B71" s="254" t="s">
        <v>104</v>
      </c>
      <c r="C71" s="175">
        <f t="shared" si="21"/>
        <v>-2849</v>
      </c>
      <c r="D71" s="175"/>
      <c r="E71" s="230">
        <v>-2849</v>
      </c>
      <c r="F71" s="175">
        <f t="shared" si="22"/>
        <v>0</v>
      </c>
      <c r="G71" s="231"/>
      <c r="H71" s="230"/>
      <c r="I71" s="232">
        <f t="shared" si="20"/>
        <v>0</v>
      </c>
      <c r="J71" s="232">
        <v>0</v>
      </c>
      <c r="K71" s="215">
        <f t="shared" si="23"/>
        <v>0</v>
      </c>
      <c r="L71" s="71">
        <v>0</v>
      </c>
      <c r="M71" s="70"/>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G71" s="6"/>
    </row>
    <row r="72" spans="1:59" ht="30">
      <c r="A72" s="199" t="s">
        <v>82</v>
      </c>
      <c r="B72" s="254" t="s">
        <v>105</v>
      </c>
      <c r="C72" s="175">
        <f t="shared" si="21"/>
        <v>168</v>
      </c>
      <c r="D72" s="175">
        <v>168</v>
      </c>
      <c r="E72" s="230"/>
      <c r="F72" s="175">
        <f t="shared" si="22"/>
        <v>0</v>
      </c>
      <c r="G72" s="231"/>
      <c r="H72" s="230"/>
      <c r="I72" s="232">
        <f t="shared" si="20"/>
        <v>0</v>
      </c>
      <c r="J72" s="232">
        <v>0</v>
      </c>
      <c r="K72" s="215">
        <f t="shared" si="23"/>
        <v>0</v>
      </c>
      <c r="L72" s="71">
        <v>0</v>
      </c>
      <c r="M72" s="70"/>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G72" s="6"/>
    </row>
    <row r="73" spans="1:59" ht="15.75">
      <c r="A73" s="199" t="s">
        <v>83</v>
      </c>
      <c r="B73" s="254" t="s">
        <v>70</v>
      </c>
      <c r="C73" s="175">
        <f t="shared" si="21"/>
        <v>162</v>
      </c>
      <c r="D73" s="175">
        <f>'BIEU  VPS'!C56</f>
        <v>162</v>
      </c>
      <c r="E73" s="230"/>
      <c r="F73" s="175">
        <f t="shared" si="22"/>
        <v>0</v>
      </c>
      <c r="G73" s="231"/>
      <c r="H73" s="230"/>
      <c r="I73" s="232">
        <f t="shared" si="20"/>
        <v>0</v>
      </c>
      <c r="J73" s="232">
        <v>0</v>
      </c>
      <c r="K73" s="215">
        <f t="shared" si="23"/>
        <v>0</v>
      </c>
      <c r="L73" s="71">
        <v>0</v>
      </c>
      <c r="M73" s="70"/>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G73" s="6"/>
    </row>
    <row r="74" spans="1:59" ht="30">
      <c r="A74" s="199" t="s">
        <v>84</v>
      </c>
      <c r="B74" s="204" t="s">
        <v>98</v>
      </c>
      <c r="C74" s="175">
        <f t="shared" si="21"/>
        <v>330</v>
      </c>
      <c r="D74" s="175">
        <v>330</v>
      </c>
      <c r="E74" s="230"/>
      <c r="F74" s="175">
        <f t="shared" si="22"/>
        <v>0</v>
      </c>
      <c r="G74" s="231"/>
      <c r="H74" s="230"/>
      <c r="I74" s="232">
        <f t="shared" si="20"/>
        <v>0</v>
      </c>
      <c r="J74" s="232">
        <v>0</v>
      </c>
      <c r="K74" s="215">
        <f>SUM(L74:M74)</f>
        <v>0</v>
      </c>
      <c r="L74" s="71">
        <v>0</v>
      </c>
      <c r="M74" s="70"/>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G74" s="6"/>
    </row>
    <row r="75" spans="1:59" ht="30">
      <c r="A75" s="199" t="s">
        <v>85</v>
      </c>
      <c r="B75" s="204" t="s">
        <v>122</v>
      </c>
      <c r="C75" s="175">
        <f t="shared" si="21"/>
        <v>900</v>
      </c>
      <c r="D75" s="175">
        <v>900</v>
      </c>
      <c r="E75" s="230"/>
      <c r="F75" s="175">
        <f t="shared" si="22"/>
        <v>0</v>
      </c>
      <c r="G75" s="231"/>
      <c r="H75" s="230"/>
      <c r="I75" s="232">
        <f t="shared" si="20"/>
        <v>0</v>
      </c>
      <c r="J75" s="232">
        <v>0</v>
      </c>
      <c r="K75" s="215">
        <f t="shared" si="23"/>
        <v>0</v>
      </c>
      <c r="L75" s="71">
        <v>0</v>
      </c>
      <c r="M75" s="70"/>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G75" s="6"/>
    </row>
    <row r="76" spans="1:59" ht="30">
      <c r="A76" s="199" t="s">
        <v>86</v>
      </c>
      <c r="B76" s="204" t="s">
        <v>123</v>
      </c>
      <c r="C76" s="175">
        <f t="shared" si="21"/>
        <v>900</v>
      </c>
      <c r="D76" s="175">
        <v>900</v>
      </c>
      <c r="E76" s="230"/>
      <c r="F76" s="175">
        <f t="shared" si="22"/>
        <v>0</v>
      </c>
      <c r="G76" s="231"/>
      <c r="H76" s="230"/>
      <c r="I76" s="232">
        <f t="shared" si="20"/>
        <v>0</v>
      </c>
      <c r="J76" s="232">
        <v>0</v>
      </c>
      <c r="K76" s="215">
        <f t="shared" si="23"/>
        <v>0</v>
      </c>
      <c r="L76" s="71">
        <v>0</v>
      </c>
      <c r="M76" s="70"/>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G76" s="6"/>
    </row>
    <row r="77" spans="1:59" ht="25.5">
      <c r="A77" s="199" t="s">
        <v>91</v>
      </c>
      <c r="B77" s="254" t="s">
        <v>99</v>
      </c>
      <c r="C77" s="175">
        <f t="shared" si="21"/>
        <v>676.4110000000001</v>
      </c>
      <c r="D77" s="175">
        <f>'BIEU  VPS'!C60</f>
        <v>676.4110000000001</v>
      </c>
      <c r="E77" s="230"/>
      <c r="F77" s="175">
        <f t="shared" si="22"/>
        <v>0</v>
      </c>
      <c r="G77" s="231"/>
      <c r="H77" s="230"/>
      <c r="I77" s="232">
        <f t="shared" si="20"/>
        <v>0</v>
      </c>
      <c r="J77" s="232">
        <v>0</v>
      </c>
      <c r="K77" s="215">
        <f t="shared" si="23"/>
        <v>0</v>
      </c>
      <c r="L77" s="71">
        <v>0</v>
      </c>
      <c r="M77" s="70"/>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G77" s="6"/>
    </row>
    <row r="78" spans="1:59" ht="25.5">
      <c r="A78" s="199" t="s">
        <v>141</v>
      </c>
      <c r="B78" s="255" t="s">
        <v>106</v>
      </c>
      <c r="C78" s="175">
        <f t="shared" si="21"/>
        <v>76</v>
      </c>
      <c r="D78" s="175"/>
      <c r="E78" s="256">
        <v>76</v>
      </c>
      <c r="F78" s="175">
        <f t="shared" si="22"/>
        <v>0</v>
      </c>
      <c r="G78" s="231"/>
      <c r="H78" s="257"/>
      <c r="I78" s="232">
        <f>F78/C78</f>
        <v>0</v>
      </c>
      <c r="J78" s="232">
        <v>0</v>
      </c>
      <c r="K78" s="215">
        <f>SUM(L78:M78)</f>
        <v>0</v>
      </c>
      <c r="L78" s="71"/>
      <c r="M78" s="70"/>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G78" s="6"/>
    </row>
    <row r="79" spans="1:59" ht="31.5">
      <c r="A79" s="199" t="s">
        <v>92</v>
      </c>
      <c r="B79" s="235" t="s">
        <v>107</v>
      </c>
      <c r="C79" s="175">
        <f t="shared" si="21"/>
        <v>72</v>
      </c>
      <c r="D79" s="175"/>
      <c r="E79" s="230">
        <v>72</v>
      </c>
      <c r="F79" s="175">
        <f t="shared" si="22"/>
        <v>0</v>
      </c>
      <c r="G79" s="231"/>
      <c r="H79" s="248"/>
      <c r="I79" s="232">
        <f>F79/C79</f>
        <v>0</v>
      </c>
      <c r="J79" s="232">
        <v>0</v>
      </c>
      <c r="K79" s="215">
        <f t="shared" si="23"/>
        <v>0</v>
      </c>
      <c r="L79" s="71"/>
      <c r="M79" s="70"/>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G79" s="6"/>
    </row>
    <row r="80" spans="1:59" ht="25.5">
      <c r="A80" s="199" t="s">
        <v>93</v>
      </c>
      <c r="B80" s="235" t="s">
        <v>108</v>
      </c>
      <c r="C80" s="175">
        <f t="shared" si="21"/>
        <v>500</v>
      </c>
      <c r="D80" s="175"/>
      <c r="E80" s="230">
        <v>500</v>
      </c>
      <c r="F80" s="175">
        <f t="shared" si="22"/>
        <v>0</v>
      </c>
      <c r="G80" s="231"/>
      <c r="H80" s="248"/>
      <c r="I80" s="232">
        <f>F80/C80</f>
        <v>0</v>
      </c>
      <c r="J80" s="232">
        <v>0</v>
      </c>
      <c r="K80" s="215">
        <f t="shared" si="23"/>
        <v>0</v>
      </c>
      <c r="L80" s="71"/>
      <c r="M80" s="70"/>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G80" s="6"/>
    </row>
    <row r="81" spans="1:59" ht="31.5">
      <c r="A81" s="199" t="s">
        <v>94</v>
      </c>
      <c r="B81" s="235" t="s">
        <v>142</v>
      </c>
      <c r="C81" s="175">
        <f t="shared" si="21"/>
        <v>200</v>
      </c>
      <c r="D81" s="175"/>
      <c r="E81" s="230">
        <v>200</v>
      </c>
      <c r="F81" s="175">
        <f t="shared" si="22"/>
        <v>0</v>
      </c>
      <c r="G81" s="231"/>
      <c r="H81" s="248"/>
      <c r="I81" s="232">
        <f>F81/C81</f>
        <v>0</v>
      </c>
      <c r="J81" s="232">
        <v>0</v>
      </c>
      <c r="K81" s="215">
        <f t="shared" si="23"/>
        <v>0</v>
      </c>
      <c r="L81" s="71"/>
      <c r="M81" s="70"/>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G81" s="6"/>
    </row>
    <row r="82" spans="1:59" ht="31.5">
      <c r="A82" s="199" t="s">
        <v>95</v>
      </c>
      <c r="B82" s="235" t="s">
        <v>143</v>
      </c>
      <c r="C82" s="175">
        <f t="shared" si="21"/>
        <v>1600</v>
      </c>
      <c r="D82" s="175"/>
      <c r="E82" s="230">
        <v>1600</v>
      </c>
      <c r="F82" s="175"/>
      <c r="G82" s="231"/>
      <c r="H82" s="248"/>
      <c r="I82" s="232">
        <v>0</v>
      </c>
      <c r="J82" s="232">
        <v>0</v>
      </c>
      <c r="K82" s="215">
        <f t="shared" si="23"/>
        <v>0</v>
      </c>
      <c r="L82" s="71"/>
      <c r="M82" s="70"/>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G82" s="6"/>
    </row>
    <row r="83" spans="1:59" ht="31.5">
      <c r="A83" s="199" t="s">
        <v>96</v>
      </c>
      <c r="B83" s="235" t="s">
        <v>144</v>
      </c>
      <c r="C83" s="175">
        <f t="shared" si="21"/>
        <v>180</v>
      </c>
      <c r="D83" s="175"/>
      <c r="E83" s="230">
        <v>180</v>
      </c>
      <c r="F83" s="175"/>
      <c r="G83" s="231"/>
      <c r="H83" s="248"/>
      <c r="I83" s="232">
        <v>0</v>
      </c>
      <c r="J83" s="232">
        <v>0</v>
      </c>
      <c r="K83" s="215">
        <f t="shared" si="23"/>
        <v>0</v>
      </c>
      <c r="L83" s="71"/>
      <c r="M83" s="70"/>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G83" s="6"/>
    </row>
    <row r="84" spans="1:59" ht="31.5">
      <c r="A84" s="199" t="s">
        <v>156</v>
      </c>
      <c r="B84" s="235" t="s">
        <v>145</v>
      </c>
      <c r="C84" s="175">
        <f t="shared" si="21"/>
        <v>60</v>
      </c>
      <c r="D84" s="175"/>
      <c r="E84" s="230">
        <v>60</v>
      </c>
      <c r="F84" s="175"/>
      <c r="G84" s="231"/>
      <c r="H84" s="248"/>
      <c r="I84" s="232">
        <v>0</v>
      </c>
      <c r="J84" s="232">
        <v>0</v>
      </c>
      <c r="K84" s="215">
        <f t="shared" si="23"/>
        <v>0</v>
      </c>
      <c r="L84" s="71"/>
      <c r="M84" s="70"/>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G84" s="6"/>
    </row>
    <row r="85" spans="1:59" ht="31.5">
      <c r="A85" s="199" t="s">
        <v>157</v>
      </c>
      <c r="B85" s="235" t="s">
        <v>146</v>
      </c>
      <c r="C85" s="175">
        <f t="shared" si="21"/>
        <v>50</v>
      </c>
      <c r="D85" s="175"/>
      <c r="E85" s="230">
        <v>50</v>
      </c>
      <c r="F85" s="175"/>
      <c r="G85" s="231"/>
      <c r="H85" s="248"/>
      <c r="I85" s="232">
        <v>0</v>
      </c>
      <c r="J85" s="232">
        <v>0</v>
      </c>
      <c r="K85" s="215">
        <f t="shared" si="23"/>
        <v>0</v>
      </c>
      <c r="L85" s="71"/>
      <c r="M85" s="70"/>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G85" s="6"/>
    </row>
    <row r="86" spans="1:59" ht="47.25">
      <c r="A86" s="199" t="s">
        <v>158</v>
      </c>
      <c r="B86" s="235" t="s">
        <v>147</v>
      </c>
      <c r="C86" s="175">
        <f t="shared" si="21"/>
        <v>400</v>
      </c>
      <c r="D86" s="175"/>
      <c r="E86" s="230">
        <v>400</v>
      </c>
      <c r="F86" s="175"/>
      <c r="G86" s="231"/>
      <c r="H86" s="248"/>
      <c r="I86" s="232">
        <v>0</v>
      </c>
      <c r="J86" s="232">
        <v>0</v>
      </c>
      <c r="K86" s="215">
        <f t="shared" si="23"/>
        <v>0</v>
      </c>
      <c r="L86" s="71"/>
      <c r="M86" s="70"/>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G86" s="6"/>
    </row>
    <row r="87" spans="1:59" ht="31.5">
      <c r="A87" s="199" t="s">
        <v>159</v>
      </c>
      <c r="B87" s="235" t="s">
        <v>148</v>
      </c>
      <c r="C87" s="175">
        <f t="shared" si="21"/>
        <v>297</v>
      </c>
      <c r="D87" s="175"/>
      <c r="E87" s="230">
        <v>297</v>
      </c>
      <c r="F87" s="175"/>
      <c r="G87" s="231"/>
      <c r="H87" s="248"/>
      <c r="I87" s="232">
        <v>0</v>
      </c>
      <c r="J87" s="232">
        <v>0</v>
      </c>
      <c r="K87" s="215">
        <f t="shared" si="23"/>
        <v>0</v>
      </c>
      <c r="L87" s="71"/>
      <c r="M87" s="70"/>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G87" s="6"/>
    </row>
    <row r="88" spans="1:59" ht="63">
      <c r="A88" s="199" t="s">
        <v>160</v>
      </c>
      <c r="B88" s="235" t="s">
        <v>149</v>
      </c>
      <c r="C88" s="175">
        <f t="shared" si="21"/>
        <v>95</v>
      </c>
      <c r="D88" s="175"/>
      <c r="E88" s="230">
        <v>95</v>
      </c>
      <c r="F88" s="175"/>
      <c r="G88" s="231"/>
      <c r="H88" s="248"/>
      <c r="I88" s="232">
        <v>0</v>
      </c>
      <c r="J88" s="232">
        <v>0</v>
      </c>
      <c r="K88" s="215">
        <f t="shared" si="23"/>
        <v>0</v>
      </c>
      <c r="L88" s="71"/>
      <c r="M88" s="70"/>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G88" s="6"/>
    </row>
    <row r="89" spans="1:59" ht="31.5">
      <c r="A89" s="199" t="s">
        <v>161</v>
      </c>
      <c r="B89" s="235" t="s">
        <v>150</v>
      </c>
      <c r="C89" s="175">
        <f t="shared" si="21"/>
        <v>145</v>
      </c>
      <c r="D89" s="175"/>
      <c r="E89" s="230">
        <v>145</v>
      </c>
      <c r="F89" s="175"/>
      <c r="G89" s="231"/>
      <c r="H89" s="248"/>
      <c r="I89" s="232">
        <v>0</v>
      </c>
      <c r="J89" s="232">
        <v>0</v>
      </c>
      <c r="K89" s="215">
        <f t="shared" si="23"/>
        <v>0</v>
      </c>
      <c r="L89" s="71"/>
      <c r="M89" s="70"/>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G89" s="6"/>
    </row>
    <row r="90" spans="1:59" ht="15.75">
      <c r="A90" s="169">
        <v>3</v>
      </c>
      <c r="B90" s="170" t="s">
        <v>27</v>
      </c>
      <c r="C90" s="171">
        <f aca="true" t="shared" si="24" ref="C90:H90">C91+C92</f>
        <v>1465</v>
      </c>
      <c r="D90" s="171">
        <f t="shared" si="24"/>
        <v>1465</v>
      </c>
      <c r="E90" s="226">
        <f t="shared" si="24"/>
        <v>0</v>
      </c>
      <c r="F90" s="171">
        <f t="shared" si="24"/>
        <v>0</v>
      </c>
      <c r="G90" s="229">
        <f t="shared" si="24"/>
        <v>0</v>
      </c>
      <c r="H90" s="226">
        <f t="shared" si="24"/>
        <v>0</v>
      </c>
      <c r="I90" s="228">
        <f>SUM(I91:I96)</f>
        <v>0</v>
      </c>
      <c r="J90" s="228">
        <v>0</v>
      </c>
      <c r="K90" s="214">
        <f>SUM(K91:K92)</f>
        <v>0</v>
      </c>
      <c r="L90" s="68">
        <f>SUM(L91:L92)</f>
        <v>0</v>
      </c>
      <c r="M90" s="68">
        <f>SUM(M91:M92)</f>
        <v>0</v>
      </c>
      <c r="N90" s="77"/>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G90" s="13">
        <f>SUM(BG91:BG96)</f>
        <v>811.177</v>
      </c>
    </row>
    <row r="91" spans="1:59" s="29" customFormat="1" ht="15.75">
      <c r="A91" s="195" t="s">
        <v>24</v>
      </c>
      <c r="B91" s="196" t="s">
        <v>9</v>
      </c>
      <c r="C91" s="191">
        <f>SUM(D91:E91)</f>
        <v>0</v>
      </c>
      <c r="D91" s="191"/>
      <c r="E91" s="245"/>
      <c r="F91" s="191"/>
      <c r="G91" s="246"/>
      <c r="H91" s="245"/>
      <c r="I91" s="258"/>
      <c r="J91" s="232">
        <v>0</v>
      </c>
      <c r="K91" s="217"/>
      <c r="L91" s="74"/>
      <c r="M91" s="72"/>
      <c r="N91" s="107"/>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G91" s="104"/>
    </row>
    <row r="92" spans="1:59" s="29" customFormat="1" ht="15.75">
      <c r="A92" s="195" t="s">
        <v>25</v>
      </c>
      <c r="B92" s="196" t="s">
        <v>40</v>
      </c>
      <c r="C92" s="191">
        <f aca="true" t="shared" si="25" ref="C92:H92">SUM(C93:C96)</f>
        <v>1465</v>
      </c>
      <c r="D92" s="191">
        <f t="shared" si="25"/>
        <v>1465</v>
      </c>
      <c r="E92" s="245">
        <f t="shared" si="25"/>
        <v>0</v>
      </c>
      <c r="F92" s="191">
        <f t="shared" si="25"/>
        <v>0</v>
      </c>
      <c r="G92" s="246">
        <f t="shared" si="25"/>
        <v>0</v>
      </c>
      <c r="H92" s="245">
        <f t="shared" si="25"/>
        <v>0</v>
      </c>
      <c r="I92" s="247">
        <f>F92/C92</f>
        <v>0</v>
      </c>
      <c r="J92" s="247">
        <v>0</v>
      </c>
      <c r="K92" s="217">
        <f>SUM(K93:K96)</f>
        <v>0</v>
      </c>
      <c r="L92" s="72">
        <f>SUM(L93:L96)</f>
        <v>0</v>
      </c>
      <c r="M92" s="72">
        <f>SUM(M93:M96)</f>
        <v>0</v>
      </c>
      <c r="N92" s="79"/>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G92" s="33">
        <v>811.177</v>
      </c>
    </row>
    <row r="93" spans="1:59" ht="45">
      <c r="A93" s="199" t="s">
        <v>87</v>
      </c>
      <c r="B93" s="204" t="s">
        <v>124</v>
      </c>
      <c r="C93" s="175">
        <f>SUM(D93:E93)</f>
        <v>924</v>
      </c>
      <c r="D93" s="175">
        <f>'BIEU  VPS'!C64</f>
        <v>924</v>
      </c>
      <c r="E93" s="230"/>
      <c r="F93" s="175">
        <f>SUM(G93:H93)</f>
        <v>0</v>
      </c>
      <c r="G93" s="231"/>
      <c r="H93" s="230"/>
      <c r="I93" s="232">
        <f>F93/C93</f>
        <v>0</v>
      </c>
      <c r="J93" s="232">
        <v>0</v>
      </c>
      <c r="K93" s="215">
        <f>SUM(L93:M93)</f>
        <v>0</v>
      </c>
      <c r="L93" s="71"/>
      <c r="M93" s="70"/>
      <c r="N93" s="78"/>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G93" s="12"/>
    </row>
    <row r="94" spans="1:59" ht="30">
      <c r="A94" s="199" t="s">
        <v>88</v>
      </c>
      <c r="B94" s="204" t="s">
        <v>125</v>
      </c>
      <c r="C94" s="175">
        <f>SUM(D94:E94)</f>
        <v>126</v>
      </c>
      <c r="D94" s="175">
        <f>'BIEU  VPS'!C65</f>
        <v>126</v>
      </c>
      <c r="E94" s="230"/>
      <c r="F94" s="175">
        <f>SUM(G94:H94)</f>
        <v>0</v>
      </c>
      <c r="G94" s="231"/>
      <c r="H94" s="230"/>
      <c r="I94" s="232">
        <f>F94/C94</f>
        <v>0</v>
      </c>
      <c r="J94" s="232">
        <v>0</v>
      </c>
      <c r="K94" s="215">
        <f>SUM(L94:M94)</f>
        <v>0</v>
      </c>
      <c r="L94" s="71"/>
      <c r="M94" s="70"/>
      <c r="N94" s="78"/>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G94" s="12"/>
    </row>
    <row r="95" spans="1:59" ht="30">
      <c r="A95" s="199" t="s">
        <v>89</v>
      </c>
      <c r="B95" s="204" t="s">
        <v>126</v>
      </c>
      <c r="C95" s="175">
        <f>SUM(D95:E95)</f>
        <v>135</v>
      </c>
      <c r="D95" s="175">
        <f>'BIEU  VPS'!C66</f>
        <v>135</v>
      </c>
      <c r="E95" s="230"/>
      <c r="F95" s="175">
        <f>SUM(G95:H95)</f>
        <v>0</v>
      </c>
      <c r="G95" s="231"/>
      <c r="H95" s="230"/>
      <c r="I95" s="232">
        <f>F95/C95</f>
        <v>0</v>
      </c>
      <c r="J95" s="232">
        <v>0</v>
      </c>
      <c r="K95" s="215">
        <f>SUM(L95:M95)</f>
        <v>0</v>
      </c>
      <c r="L95" s="71"/>
      <c r="M95" s="70"/>
      <c r="N95" s="78"/>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G95" s="12"/>
    </row>
    <row r="96" spans="1:59" ht="45">
      <c r="A96" s="199" t="s">
        <v>90</v>
      </c>
      <c r="B96" s="204" t="s">
        <v>127</v>
      </c>
      <c r="C96" s="175">
        <f>SUM(D96:E96)</f>
        <v>280</v>
      </c>
      <c r="D96" s="175">
        <f>'BIEU  VPS'!C67</f>
        <v>280</v>
      </c>
      <c r="E96" s="230"/>
      <c r="F96" s="175">
        <f>SUM(G96:H96)</f>
        <v>0</v>
      </c>
      <c r="G96" s="231"/>
      <c r="H96" s="230"/>
      <c r="I96" s="232">
        <f>F96/C96</f>
        <v>0</v>
      </c>
      <c r="J96" s="232">
        <v>0</v>
      </c>
      <c r="K96" s="215">
        <f>SUM(L96:M96)</f>
        <v>0</v>
      </c>
      <c r="L96" s="71">
        <v>0</v>
      </c>
      <c r="M96" s="70"/>
      <c r="N96" s="78"/>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G96" s="12"/>
    </row>
    <row r="97" spans="1:57" s="18" customFormat="1" ht="28.5">
      <c r="A97" s="206">
        <v>4</v>
      </c>
      <c r="B97" s="207" t="s">
        <v>135</v>
      </c>
      <c r="C97" s="171">
        <f>C98</f>
        <v>45</v>
      </c>
      <c r="D97" s="171">
        <f aca="true" t="shared" si="26" ref="D97:I97">D98</f>
        <v>45</v>
      </c>
      <c r="E97" s="226">
        <f t="shared" si="26"/>
        <v>0</v>
      </c>
      <c r="F97" s="171">
        <f t="shared" si="26"/>
        <v>0</v>
      </c>
      <c r="G97" s="229">
        <f t="shared" si="26"/>
        <v>0</v>
      </c>
      <c r="H97" s="226">
        <f t="shared" si="26"/>
        <v>0</v>
      </c>
      <c r="I97" s="228">
        <f t="shared" si="26"/>
        <v>0</v>
      </c>
      <c r="J97" s="228">
        <v>0</v>
      </c>
      <c r="K97" s="150">
        <f>SUM(L97:M97)</f>
        <v>0</v>
      </c>
      <c r="L97" s="66">
        <f>L98</f>
        <v>0</v>
      </c>
      <c r="M97" s="66">
        <f>M98</f>
        <v>0</v>
      </c>
      <c r="N97" s="81"/>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row>
    <row r="98" spans="1:59" ht="15.75">
      <c r="A98" s="173"/>
      <c r="B98" s="200" t="s">
        <v>136</v>
      </c>
      <c r="C98" s="175">
        <f>SUM(D98:E98)</f>
        <v>45</v>
      </c>
      <c r="D98" s="175">
        <f>'BIEU  VPS'!C69</f>
        <v>45</v>
      </c>
      <c r="E98" s="230"/>
      <c r="F98" s="175">
        <f>SUM(G98:H98)</f>
        <v>0</v>
      </c>
      <c r="G98" s="231">
        <v>0</v>
      </c>
      <c r="H98" s="230"/>
      <c r="I98" s="232">
        <f>F98/C98</f>
        <v>0</v>
      </c>
      <c r="J98" s="232">
        <v>0</v>
      </c>
      <c r="K98" s="215">
        <f>SUM(L98:M98)</f>
        <v>0</v>
      </c>
      <c r="L98" s="71">
        <v>0</v>
      </c>
      <c r="M98" s="70"/>
      <c r="N98" s="78"/>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G98" s="12"/>
    </row>
    <row r="99" spans="1:57" s="18" customFormat="1" ht="28.5">
      <c r="A99" s="206">
        <v>5</v>
      </c>
      <c r="B99" s="207" t="s">
        <v>137</v>
      </c>
      <c r="C99" s="171">
        <f>C100</f>
        <v>39.7</v>
      </c>
      <c r="D99" s="171">
        <f>D100</f>
        <v>39.7</v>
      </c>
      <c r="E99" s="226">
        <f>E100</f>
        <v>0</v>
      </c>
      <c r="F99" s="171">
        <f>F100</f>
        <v>0</v>
      </c>
      <c r="G99" s="229"/>
      <c r="H99" s="226"/>
      <c r="I99" s="228">
        <f>F99/C99</f>
        <v>0</v>
      </c>
      <c r="J99" s="228">
        <v>0</v>
      </c>
      <c r="K99" s="150">
        <f>SUM(L99:M99)</f>
        <v>0</v>
      </c>
      <c r="L99" s="66"/>
      <c r="M99" s="66"/>
      <c r="N99" s="81"/>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row>
    <row r="100" spans="1:59" ht="15.75">
      <c r="A100" s="173"/>
      <c r="B100" s="200" t="s">
        <v>138</v>
      </c>
      <c r="C100" s="175">
        <f>D100+E100</f>
        <v>39.7</v>
      </c>
      <c r="D100" s="175">
        <v>39.7</v>
      </c>
      <c r="E100" s="230"/>
      <c r="F100" s="175"/>
      <c r="G100" s="231"/>
      <c r="H100" s="230"/>
      <c r="I100" s="232"/>
      <c r="J100" s="232">
        <v>0</v>
      </c>
      <c r="K100" s="215">
        <f>SUM(L100:M100)</f>
        <v>0</v>
      </c>
      <c r="L100" s="71"/>
      <c r="M100" s="70"/>
      <c r="N100" s="78"/>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G100" s="12"/>
    </row>
    <row r="101" spans="1:57" s="18" customFormat="1" ht="42.75">
      <c r="A101" s="206">
        <v>6</v>
      </c>
      <c r="B101" s="207" t="s">
        <v>139</v>
      </c>
      <c r="C101" s="171">
        <f>C102</f>
        <v>50</v>
      </c>
      <c r="D101" s="171">
        <f>D102</f>
        <v>50</v>
      </c>
      <c r="E101" s="226">
        <f>E102</f>
        <v>0</v>
      </c>
      <c r="F101" s="171">
        <f>F102</f>
        <v>0</v>
      </c>
      <c r="G101" s="229"/>
      <c r="H101" s="226"/>
      <c r="I101" s="228">
        <f>F101/C101</f>
        <v>0</v>
      </c>
      <c r="J101" s="228">
        <v>0</v>
      </c>
      <c r="K101" s="150">
        <f>SUM(L101:M101)</f>
        <v>0</v>
      </c>
      <c r="L101" s="66"/>
      <c r="M101" s="66"/>
      <c r="N101" s="81"/>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row>
    <row r="102" spans="1:59" ht="30">
      <c r="A102" s="173"/>
      <c r="B102" s="200" t="s">
        <v>140</v>
      </c>
      <c r="C102" s="175">
        <f>D102+E102</f>
        <v>50</v>
      </c>
      <c r="D102" s="175">
        <v>50</v>
      </c>
      <c r="E102" s="230"/>
      <c r="F102" s="175"/>
      <c r="G102" s="231"/>
      <c r="H102" s="230"/>
      <c r="I102" s="232">
        <f>F102/C102</f>
        <v>0</v>
      </c>
      <c r="J102" s="232">
        <v>0</v>
      </c>
      <c r="K102" s="215">
        <f>SUM(L102:M102)</f>
        <v>0</v>
      </c>
      <c r="L102" s="71"/>
      <c r="M102" s="70"/>
      <c r="N102" s="78"/>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G102" s="12"/>
    </row>
  </sheetData>
  <sheetProtection formatCells="0" formatColumns="0" formatRows="0" insertColumns="0" insertRows="0" insertHyperlinks="0" deleteColumns="0" deleteRows="0" sort="0" autoFilter="0" pivotTables="0"/>
  <mergeCells count="22">
    <mergeCell ref="F11:F12"/>
    <mergeCell ref="D11:D12"/>
    <mergeCell ref="I11:J11"/>
    <mergeCell ref="E11:E12"/>
    <mergeCell ref="C1:J1"/>
    <mergeCell ref="C2:J2"/>
    <mergeCell ref="A7:J7"/>
    <mergeCell ref="A4:J4"/>
    <mergeCell ref="A1:B1"/>
    <mergeCell ref="A2:B2"/>
    <mergeCell ref="A3:J3"/>
    <mergeCell ref="A5:J5"/>
    <mergeCell ref="M11:M12"/>
    <mergeCell ref="I10:J10"/>
    <mergeCell ref="A8:J8"/>
    <mergeCell ref="A9:J9"/>
    <mergeCell ref="H11:H12"/>
    <mergeCell ref="L11:L12"/>
    <mergeCell ref="G11:G12"/>
    <mergeCell ref="A11:A12"/>
    <mergeCell ref="B11:B12"/>
    <mergeCell ref="C11:C12"/>
  </mergeCells>
  <printOptions/>
  <pageMargins left="0.31496062992125984" right="0" top="0.56" bottom="0.5511811023622047" header="0.5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Windows 10</cp:lastModifiedBy>
  <cp:lastPrinted>2023-04-12T04:11:54Z</cp:lastPrinted>
  <dcterms:created xsi:type="dcterms:W3CDTF">2016-10-14T13:52:32Z</dcterms:created>
  <dcterms:modified xsi:type="dcterms:W3CDTF">2023-04-12T04:15:06Z</dcterms:modified>
  <cp:category/>
  <cp:version/>
  <cp:contentType/>
  <cp:contentStatus/>
</cp:coreProperties>
</file>