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1"/>
  </bookViews>
  <sheets>
    <sheet name="BIEU  VPS" sheetId="1" r:id="rId1"/>
    <sheet name=" TOAN SO" sheetId="2" r:id="rId2"/>
  </sheets>
  <definedNames>
    <definedName name="_xlnm.Print_Titles" localSheetId="1">' TOAN SO'!$11:$13</definedName>
    <definedName name="_xlnm.Print_Titles" localSheetId="0">'BIEU  VPS'!$11:$13</definedName>
  </definedNames>
  <calcPr fullCalcOnLoad="1"/>
</workbook>
</file>

<file path=xl/sharedStrings.xml><?xml version="1.0" encoding="utf-8"?>
<sst xmlns="http://schemas.openxmlformats.org/spreadsheetml/2006/main" count="305" uniqueCount="143">
  <si>
    <t>Nội dung</t>
  </si>
  <si>
    <t>A</t>
  </si>
  <si>
    <t>Tổng số thu, chi, nộp ngân sách phí, lệ phí</t>
  </si>
  <si>
    <t>I</t>
  </si>
  <si>
    <t xml:space="preserve"> Số thu phí, lệ phí</t>
  </si>
  <si>
    <t>Phí</t>
  </si>
  <si>
    <t>II</t>
  </si>
  <si>
    <t>Chi từ nguồn thu phí được để lại</t>
  </si>
  <si>
    <t>a</t>
  </si>
  <si>
    <t xml:space="preserve"> Kinh phí nhiệm vụ thường xuyên</t>
  </si>
  <si>
    <t>b</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</si>
  <si>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</si>
  <si>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</si>
  <si>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</si>
  <si>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</si>
  <si>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</si>
  <si>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</si>
  <si>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</si>
  <si>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</si>
  <si>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</si>
  <si>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</si>
  <si>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2.1</t>
  </si>
  <si>
    <t>2.2</t>
  </si>
  <si>
    <t>2.3</t>
  </si>
  <si>
    <t>3.1</t>
  </si>
  <si>
    <t>3.2</t>
  </si>
  <si>
    <t xml:space="preserve">Chi hoạt động kinh tế </t>
  </si>
  <si>
    <t>Chi sự nghiệp bảo vệ môi trường</t>
  </si>
  <si>
    <t>CỘNG HÒA XÃ HỘI CHỦ NGHĨA VIỆT NAM</t>
  </si>
  <si>
    <t>Độc lập - Tự do - Hạnh phúc</t>
  </si>
  <si>
    <t>ĐV tính: Triệu đồng</t>
  </si>
  <si>
    <t xml:space="preserve"> Chương:426</t>
  </si>
  <si>
    <t xml:space="preserve">         Căn cứ Nghị định số 163/2016/NĐ-CP ngày 21/12/2016 của Chính phủ quy định chi tiết thi hành một số điều của Luật Ngân sách nhà nước;</t>
  </si>
  <si>
    <t>(Dùng cho đơn vị dự toán cấp trên và đơn vị dự toán sử dụng ngân sách nhà nước)</t>
  </si>
  <si>
    <t>2.4</t>
  </si>
  <si>
    <t xml:space="preserve">Chi phục vụ công tác thu </t>
  </si>
  <si>
    <t xml:space="preserve">Thu dành làm lương </t>
  </si>
  <si>
    <t xml:space="preserve">Lệ Phí </t>
  </si>
  <si>
    <t>Kinh phí không thực hiện chế độ tự chủ (12-341)</t>
  </si>
  <si>
    <t>Kinh phí nhiệm vụ không thường xuyên (12-332)</t>
  </si>
  <si>
    <t>Kinh phí nhiệm vụ không thường xuyên (12-251)</t>
  </si>
  <si>
    <t>Số TT</t>
  </si>
  <si>
    <t xml:space="preserve">Lệ Phí cấp phép thăm dò, khai thác khoáng sản + Cấp phép khai thác khoáng sản </t>
  </si>
  <si>
    <t xml:space="preserve">Phí thẩm định đánh giá trữ lượng khoáng sản </t>
  </si>
  <si>
    <t>So sánh (%)</t>
  </si>
  <si>
    <t>Dự toán</t>
  </si>
  <si>
    <t>Cùng kỳ năm trước</t>
  </si>
  <si>
    <t xml:space="preserve">         Căn cứ Thông tư số 90/2018/TT-BTC ngày 28/9/2018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</si>
  <si>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DT 2020</t>
  </si>
  <si>
    <t>TH 2020</t>
  </si>
  <si>
    <t xml:space="preserve">VPS </t>
  </si>
  <si>
    <t>VPĐK</t>
  </si>
  <si>
    <t>Lệ phí cấp giấy CNQSD đất</t>
  </si>
  <si>
    <t>2.5</t>
  </si>
  <si>
    <t>2.6</t>
  </si>
  <si>
    <t>2.7</t>
  </si>
  <si>
    <t>2.8</t>
  </si>
  <si>
    <t>2.9</t>
  </si>
  <si>
    <t xml:space="preserve">Phí thẩm định hoạt động đo đạc bản đồ </t>
  </si>
  <si>
    <t>Phí thẩm định hồ sơ khai thác, sử dụng tài nguyên nước</t>
  </si>
  <si>
    <t>Phí thẩm định hồ sơ cấp GCN quyền sử dụng đất</t>
  </si>
  <si>
    <t xml:space="preserve">Phí thẩm định báo cáo đánh giá tác động môi trường </t>
  </si>
  <si>
    <t xml:space="preserve">Phí bảo vệ môi trường đối với nước thải công nghiệp </t>
  </si>
  <si>
    <t xml:space="preserve">Phí khai thác tài liệu đất đai </t>
  </si>
  <si>
    <t xml:space="preserve">Phí đăng ký giao dich bảo đảm </t>
  </si>
  <si>
    <t xml:space="preserve">Phí khai thác, sử dụng thông tin dữ liệu đo đạc bản đồ </t>
  </si>
  <si>
    <t xml:space="preserve">Kinh phí đảm bảo hoạt động của lực lượng xử phạt </t>
  </si>
  <si>
    <t>Kinh phí triển khai công tác bảo vệ khoáng sản chưa khai thác trên địa bàn tỉnh</t>
  </si>
  <si>
    <t>Kinh phí mua sắm tài sản, trang thiết bị phục vụ công tác chuyên môn</t>
  </si>
  <si>
    <t>Kinh phí sửa chữa, cải tạo nhà làm việc 3 tầng, Sở Tài nguyên và môi trường</t>
  </si>
  <si>
    <t>Kinh phí mở rộng diện tích trụ sở nhà làm việc của Sở Tài nguyên và môi trường</t>
  </si>
  <si>
    <t>Kinh phí thực hiện Đề án truyền thông nâng cao nhận thức cộng đồng về Tài nguyên nước giai đoạn 2018-2025</t>
  </si>
  <si>
    <t xml:space="preserve">Kinh phí tổ chức xác định cấp quyền khai thác khoáng sản </t>
  </si>
  <si>
    <t xml:space="preserve">Dự án Quan trắc, phân tích các thành phần môi trường đất, nước, không khí theo mạng lưới quan trắc các điểm quan trắc của tỉnh Tuyên Quang </t>
  </si>
  <si>
    <t>Kinh phí tổ chức các hoạt động tuyên truyền, nâng cao nhận thức về bảo vệ môi trường</t>
  </si>
  <si>
    <t>Chương trình mục tiêu quốc gia nông thôn mới  (341-15-0405)</t>
  </si>
  <si>
    <t>Kinh phí tuyên truyền, truyền thông</t>
  </si>
  <si>
    <t xml:space="preserve"> Kinh phí nhiệm vụ thường xuyên(13-332)</t>
  </si>
  <si>
    <t xml:space="preserve"> Kinh phí thực hiện chế độ tự chủ (13-341)</t>
  </si>
  <si>
    <t>1.2.1</t>
  </si>
  <si>
    <t>1.2.2</t>
  </si>
  <si>
    <t>1.2.3</t>
  </si>
  <si>
    <t>1.2.4</t>
  </si>
  <si>
    <t>1.2.5</t>
  </si>
  <si>
    <t>2.2.1</t>
  </si>
  <si>
    <t>2.2.2</t>
  </si>
  <si>
    <t>2.2.3</t>
  </si>
  <si>
    <t>2.2.4</t>
  </si>
  <si>
    <t>2.2.5</t>
  </si>
  <si>
    <t>2.2.6</t>
  </si>
  <si>
    <t>2.2.7</t>
  </si>
  <si>
    <t>2.2.8</t>
  </si>
  <si>
    <t>2.2.9</t>
  </si>
  <si>
    <t>2.2.10</t>
  </si>
  <si>
    <t>3.2.1</t>
  </si>
  <si>
    <t>3.2.2</t>
  </si>
  <si>
    <t>3.2.3</t>
  </si>
  <si>
    <t>3.2.4</t>
  </si>
  <si>
    <t>2.2.11</t>
  </si>
  <si>
    <t>2.2.13</t>
  </si>
  <si>
    <t>2.2.14</t>
  </si>
  <si>
    <t>2.2.15</t>
  </si>
  <si>
    <t>2.2.16</t>
  </si>
  <si>
    <t>2.2.17</t>
  </si>
  <si>
    <t xml:space="preserve">  Đơn vị: Sở Tài nguyên và Môi trường              </t>
  </si>
  <si>
    <t>Dự toán năm 2022 (Bao gồm cả điều chỉnh và bổ sung)</t>
  </si>
  <si>
    <t>Kinh phí tư vấn lập điều chỉnh dự toán và thiết kế kỹ thuật -Dự án xây dựng hồ sơ địa chính và cơ sở dữ liệu đất đai tỉnh Tuyên Quang.</t>
  </si>
  <si>
    <t>Kinh phí thực hiện dự án điều tra, khảo sát xây dựng cơ sở dữ liệu về tài nguyên nước trên địa bàn tỉnh Tuyên Quang</t>
  </si>
  <si>
    <t xml:space="preserve">Kinh phí thực hiện Dự án điều tra đánh giá chất lượng đất tiềm năng đất đai lần đầu tỉnh Tuyên Quang </t>
  </si>
  <si>
    <t xml:space="preserve">Kinh phí lập kế hoạch sử dụng đất tỉnh Tuyên Quang (2021-2025) </t>
  </si>
  <si>
    <t>Kinh phí thuê đơn vị tư vấn xác định giá đất cụ thể</t>
  </si>
  <si>
    <t>Kinh phí thực hiện công tác kiểm tra đột xuất, lấy mẫu phân tích các chỉ tiêu môi trường phục vụ công tác quản lý nhà nước về bảo vệ môi trường và đa dạng sinh học trên địa bàn tỉnh</t>
  </si>
  <si>
    <t xml:space="preserve">Kinh phí quan trắc, phân tích các thành phần môi trường đất, nước, không khí theo mạng lưới quan trắc các điểm quan trắc của tỉnh Tuyên Quang </t>
  </si>
  <si>
    <t>Chi định mức theo Nghị quyết số 06/2021/NQ-HĐND ngày 15/12/2021</t>
  </si>
  <si>
    <t>Chi tiền lương và các khoản phụ cấp theo lương</t>
  </si>
  <si>
    <t>Chi các khoản bảo hiểm và kinh phí công đoàn</t>
  </si>
  <si>
    <t>Chi xăng dầu xe và sửa chữa ô tô</t>
  </si>
  <si>
    <t>Chi từ nguồn thu được để lại</t>
  </si>
  <si>
    <t xml:space="preserve">Kinh phí thực hiện Đề án truyền thông nâng cao nhận thức cộng đồng về Tài nguyên nước giai đoạn 2018-2025 </t>
  </si>
  <si>
    <t xml:space="preserve">Kinh phí mua phôi giấy CNQSD đất </t>
  </si>
  <si>
    <t>Kinh phí chỉnh lý bản đồ nền cơ sở các xã, phường, thị trấn thuộc các huyện, thành phố trên địa bàn tỉnh Tuyên Quang</t>
  </si>
  <si>
    <t>Kinh phí vận hành, duy trì phần mềm quản lý hồ sơ lưu trữ và Tổng hợp số liệu đất đai</t>
  </si>
  <si>
    <t>Kinh phí chỉnh lý tài liệu hồ sơ ngành Tài nguyên Môi trường</t>
  </si>
  <si>
    <t xml:space="preserve">Kinh phí lập báo cáo hiện trạng môi trường  tỉnh Tuyên Quang năm 2022  </t>
  </si>
  <si>
    <t xml:space="preserve">Kinh phí lập báo cáo hiện trạng môi trường  tỉnh Tuyên Quang năm 2022 </t>
  </si>
  <si>
    <t xml:space="preserve">Phí thẩm định cấp giấy phép môi trường </t>
  </si>
  <si>
    <t>2.10</t>
  </si>
  <si>
    <t>1.2.6</t>
  </si>
  <si>
    <t xml:space="preserve">Kinh phí đầu tư trang thiết bị phòng họp </t>
  </si>
  <si>
    <t>1.2.7</t>
  </si>
  <si>
    <t xml:space="preserve">Kinh phí mua xe ô tô dùng chung cho Sở Tài nguyên và Môi trường </t>
  </si>
  <si>
    <t>(Kèm theo Quyết định số           /QĐ- STNMT ngày      /10/2022 của Sở Tài nguyên và Môi trường)</t>
  </si>
  <si>
    <t>CÔNG KHAI THỰC HIỆN DỰ TOÁN THU- CHI NGÂN SÁCH 9 THÁNG ĐẦU NĂM 2022</t>
  </si>
  <si>
    <t xml:space="preserve">        Sở Tài nguyên và Môi trường công khai tình hình thực hiện dự toán thu-chi ngân sách 9 tháng đầu năm 2022 của cơ quan Văn phòng Sở Tài nguyên và Môi trường như sau:</t>
  </si>
  <si>
    <t xml:space="preserve">Phí thi tuyển viên chức </t>
  </si>
  <si>
    <t>Thực
hiện 9 tháng đầu năm 2022</t>
  </si>
  <si>
    <t>1.2.8</t>
  </si>
  <si>
    <t>Kinh phí cho Văn phòng Sở TNMT để đi khảo sát, học tập kinh nghiệm tổ chức thực hiện giá dịch vụ thu gom, xử lý chất thải rắn sinh hoạt và hoạt động của Quỹ Bảo vệ môi trường tại tỉnh Cao Bằng và tỉnh Lạng Sơn năm 2022</t>
  </si>
  <si>
    <t>Thực hiện năm 9 tháng đầu năm 2021</t>
  </si>
  <si>
    <t>Bổ sung dự toán kinh phí thực hiện chế độ, chính sách
 tinh giảm biên chế 6 tháng cuối năm 2022 theo quy định tại Nghị định số 108/2014/NĐ-CP ngày 20/11/2014; Nghị định số 113/2018/NĐ-CP ngày 31/8/2018  và Nghị định số 143/2020/NĐ-CP ngày 10/12/2020 của Chính Phủ</t>
  </si>
  <si>
    <t>Thực hiện 9 tháng đầu năm 2021</t>
  </si>
  <si>
    <t>(Kèm theo Quyết định số            /QĐ- STNMT ngày       /10/2022 của Sở Tài nguyên và Môi trường)</t>
  </si>
  <si>
    <t xml:space="preserve">        Sở Tài nguyên và Môi trường công khai tình hình thực hiện dự toán thu-chi ngân sách 9 tháng đầu năm 2022 của toàn Sở như sau:</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</si>
</sst>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 numFmtId="175" formatCode="0.000%"/>
    <numFmt numFmtId="176" formatCode="#,##0;[Red]#,##0"/>
    <numFmt numFmtId="177" formatCode="#,##0.0;[Red]#,##0.0"/>
    <numFmt numFmtId="178" formatCode="#,##0.00;[Red]#,##0.00"/>
    <numFmt numFmtId="179" formatCode="#,##0.000;[Red]#,##0.000"/>
    <numFmt numFmtId="180" formatCode="#,##0.0000;[Red]#,##0.0000"/>
    <numFmt numFmtId="181" formatCode="#,##0.00000;[Red]#,##0.00000"/>
    <numFmt numFmtId="182" formatCode="#,##0.000000;[Red]#,##0.000000"/>
    <numFmt numFmtId="183" formatCode="#,##0.000"/>
    <numFmt numFmtId="184" formatCode="#,##0.0"/>
    <numFmt numFmtId="185" formatCode="0.00000"/>
    <numFmt numFmtId="186" formatCode="_(* #,##0_);_(* \(#,##0\);_(* &quot;-&quot;??_);_(@_)"/>
    <numFmt numFmtId="187" formatCode="_(* #,##0.0_);_(* \(#,##0.0\);_(* &quot;-&quot;??_);_(@_)"/>
    <numFmt numFmtId="188" formatCode="_(* #,##0.000_);_(* \(#,##0.000\);_(* &quot;-&quot;??_);_(@_)"/>
    <numFmt numFmtId="189" formatCode="#,##0.0000"/>
  </numFmts>
  <fonts count="68">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b/>
      <sz val="11"/>
      <color indexed="9"/>
      <name val="Times New Roman"/>
      <family val="1"/>
    </font>
    <font>
      <sz val="13"/>
      <color indexed="9"/>
      <name val="Times New Roman"/>
      <family val="1"/>
    </font>
    <font>
      <b/>
      <sz val="13"/>
      <color indexed="9"/>
      <name val="Times New Roman"/>
      <family val="1"/>
    </font>
    <font>
      <sz val="8"/>
      <name val="Arial"/>
      <family val="2"/>
    </font>
    <font>
      <b/>
      <sz val="14"/>
      <color indexed="9"/>
      <name val="Times New Roman"/>
      <family val="1"/>
    </font>
    <font>
      <b/>
      <sz val="10"/>
      <color indexed="9"/>
      <name val="Times New Roman"/>
      <family val="1"/>
    </font>
    <font>
      <b/>
      <sz val="11"/>
      <color indexed="9"/>
      <name val="Arial"/>
      <family val="2"/>
    </font>
    <font>
      <sz val="11"/>
      <name val="Times New Roman"/>
      <family val="1"/>
    </font>
    <font>
      <sz val="10"/>
      <name val=".VnTime"/>
      <family val="2"/>
    </font>
    <font>
      <sz val="12"/>
      <name val="Times New Roman"/>
      <family val="1"/>
    </font>
    <font>
      <b/>
      <sz val="11"/>
      <name val="Times New Roman"/>
      <family val="1"/>
    </font>
    <font>
      <b/>
      <i/>
      <sz val="11"/>
      <color indexed="9"/>
      <name val="Arial"/>
      <family val="2"/>
    </font>
    <font>
      <sz val="10"/>
      <color indexed="9"/>
      <name val="Times New Roman"/>
      <family val="1"/>
    </font>
    <font>
      <b/>
      <i/>
      <sz val="12"/>
      <color indexed="9"/>
      <name val=".VnTime"/>
      <family val="2"/>
    </font>
    <font>
      <b/>
      <i/>
      <sz val="10"/>
      <color indexed="9"/>
      <name val="Times New Roman"/>
      <family val="1"/>
    </font>
    <font>
      <sz val="10"/>
      <name val="Times New Roman"/>
      <family val="1"/>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9"/>
      <name val="Calibri"/>
      <family val="2"/>
    </font>
    <font>
      <sz val="11"/>
      <color indexed="10"/>
      <name val="Calibri"/>
      <family val="2"/>
    </font>
    <font>
      <sz val="10"/>
      <color indexed="18"/>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sz val="10"/>
      <color rgb="FF003399"/>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bottom style="hair"/>
    </border>
    <border>
      <left style="thin">
        <color indexed="9"/>
      </left>
      <right style="thin">
        <color indexed="9"/>
      </right>
      <top style="thin"/>
      <bottom style="thin">
        <color indexed="9"/>
      </bottom>
    </border>
    <border>
      <left>
        <color indexed="63"/>
      </left>
      <right style="thin">
        <color indexed="9"/>
      </right>
      <top style="thin">
        <color indexed="9"/>
      </top>
      <bottom style="thin">
        <color indexed="9"/>
      </bottom>
    </border>
    <border>
      <left style="thin">
        <color indexed="9"/>
      </left>
      <right style="thin"/>
      <top>
        <color indexed="63"/>
      </top>
      <bottom style="thin">
        <color indexed="9"/>
      </bottom>
    </border>
    <border>
      <left style="thin">
        <color indexed="9"/>
      </left>
      <right style="thin"/>
      <top style="thin">
        <color indexed="9"/>
      </top>
      <bottom style="thin">
        <color indexed="9"/>
      </bottom>
    </border>
    <border>
      <left>
        <color indexed="63"/>
      </left>
      <right>
        <color indexed="63"/>
      </right>
      <top>
        <color indexed="63"/>
      </top>
      <bottom style="thin">
        <color indexed="9"/>
      </bottom>
    </border>
    <border>
      <left style="thin"/>
      <right style="thin"/>
      <top style="thin">
        <color indexed="9"/>
      </top>
      <bottom style="thin"/>
    </border>
    <border>
      <left style="thin"/>
      <right style="thin"/>
      <top>
        <color indexed="63"/>
      </top>
      <bottom style="thin">
        <color indexed="9"/>
      </bottom>
    </border>
    <border>
      <left>
        <color indexed="63"/>
      </left>
      <right style="thin"/>
      <top style="thin"/>
      <bottom>
        <color indexed="63"/>
      </bottom>
    </border>
    <border>
      <left>
        <color indexed="63"/>
      </left>
      <right style="thin"/>
      <top>
        <color indexed="63"/>
      </top>
      <bottom style="thin">
        <color indexed="9"/>
      </bottom>
    </border>
  </borders>
  <cellStyleXfs count="60">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71">
    <xf numFmtId="0" fontId="0" fillId="0" borderId="0" xfId="0"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5" fillId="0" borderId="10" xfId="0" applyFont="1" applyFill="1" applyBorder="1" applyAlignment="1" applyProtection="1">
      <alignment horizontal="center"/>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5" fillId="0" borderId="10" xfId="0" applyFont="1" applyFill="1" applyBorder="1" applyAlignment="1" applyProtection="1">
      <alignment horizontal="right"/>
      <protection/>
    </xf>
    <xf numFmtId="2" fontId="5" fillId="0" borderId="10" xfId="0" applyNumberFormat="1" applyFont="1" applyFill="1" applyBorder="1" applyAlignment="1" applyProtection="1">
      <alignment horizontal="right" vertical="top" wrapText="1"/>
      <protection/>
    </xf>
    <xf numFmtId="174" fontId="5" fillId="0" borderId="10" xfId="0" applyNumberFormat="1" applyFont="1" applyFill="1" applyBorder="1" applyAlignment="1" applyProtection="1">
      <alignment horizontal="right" vertical="center" wrapText="1"/>
      <protection/>
    </xf>
    <xf numFmtId="174"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183" fontId="4" fillId="0" borderId="10" xfId="0" applyNumberFormat="1" applyFont="1" applyFill="1" applyBorder="1" applyAlignment="1" applyProtection="1">
      <alignment horizontal="right" vertical="center" wrapText="1"/>
      <protection/>
    </xf>
    <xf numFmtId="183" fontId="8" fillId="0" borderId="10" xfId="0" applyNumberFormat="1" applyFont="1" applyFill="1" applyBorder="1" applyAlignment="1" applyProtection="1">
      <alignment horizontal="right" vertical="center" wrapText="1"/>
      <protection/>
    </xf>
    <xf numFmtId="183" fontId="5" fillId="0" borderId="10" xfId="0" applyNumberFormat="1" applyFont="1" applyFill="1" applyBorder="1" applyAlignment="1" applyProtection="1">
      <alignment horizontal="right" vertical="center" wrapText="1"/>
      <protection/>
    </xf>
    <xf numFmtId="0" fontId="4" fillId="0" borderId="10" xfId="0" applyFont="1" applyFill="1" applyBorder="1" applyAlignment="1" applyProtection="1">
      <alignment horizontal="right" vertical="top" wrapText="1"/>
      <protection/>
    </xf>
    <xf numFmtId="0" fontId="15" fillId="0" borderId="0" xfId="0" applyFont="1" applyFill="1" applyAlignment="1" applyProtection="1">
      <alignment/>
      <protection/>
    </xf>
    <xf numFmtId="174" fontId="8" fillId="0" borderId="10" xfId="0" applyNumberFormat="1" applyFont="1" applyFill="1" applyBorder="1" applyAlignment="1" applyProtection="1">
      <alignment horizontal="right" vertical="top" wrapText="1"/>
      <protection/>
    </xf>
    <xf numFmtId="0" fontId="16" fillId="0" borderId="0" xfId="0" applyFont="1" applyAlignment="1">
      <alignment/>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0" xfId="0" applyFont="1" applyFill="1" applyAlignment="1" applyProtection="1">
      <alignment/>
      <protection/>
    </xf>
    <xf numFmtId="0" fontId="15" fillId="0" borderId="0" xfId="0" applyFont="1" applyFill="1" applyAlignment="1" applyProtection="1">
      <alignment/>
      <protection/>
    </xf>
    <xf numFmtId="0" fontId="5" fillId="33" borderId="0" xfId="0" applyFont="1" applyFill="1" applyAlignment="1" applyProtection="1">
      <alignment horizontal="center"/>
      <protection/>
    </xf>
    <xf numFmtId="0" fontId="5" fillId="33" borderId="11" xfId="0" applyFont="1" applyFill="1" applyBorder="1" applyAlignment="1" applyProtection="1">
      <alignment horizontal="center" vertical="center"/>
      <protection/>
    </xf>
    <xf numFmtId="0" fontId="2" fillId="33" borderId="0" xfId="0" applyFont="1" applyFill="1" applyAlignment="1" applyProtection="1">
      <alignment/>
      <protection/>
    </xf>
    <xf numFmtId="0" fontId="19" fillId="33" borderId="14"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7" fillId="0" borderId="0" xfId="0" applyFont="1" applyFill="1" applyAlignment="1" applyProtection="1">
      <alignment/>
      <protection/>
    </xf>
    <xf numFmtId="0" fontId="0" fillId="0" borderId="0" xfId="0" applyFont="1" applyFill="1" applyAlignment="1" applyProtection="1">
      <alignment/>
      <protection/>
    </xf>
    <xf numFmtId="0" fontId="16" fillId="33" borderId="14" xfId="0" applyFont="1" applyFill="1" applyBorder="1" applyAlignment="1">
      <alignment horizontal="justify" vertical="center" wrapText="1"/>
    </xf>
    <xf numFmtId="0" fontId="16" fillId="33" borderId="14" xfId="56" applyFont="1" applyFill="1" applyBorder="1" applyAlignment="1">
      <alignment horizontal="justify" vertical="center" wrapText="1"/>
    </xf>
    <xf numFmtId="0" fontId="8" fillId="0" borderId="10" xfId="0" applyFont="1" applyFill="1" applyBorder="1" applyAlignment="1" applyProtection="1">
      <alignment/>
      <protection/>
    </xf>
    <xf numFmtId="0" fontId="20" fillId="0" borderId="0" xfId="0" applyFont="1" applyFill="1" applyAlignment="1" applyProtection="1">
      <alignment/>
      <protection/>
    </xf>
    <xf numFmtId="4" fontId="8" fillId="0" borderId="10" xfId="0" applyNumberFormat="1" applyFont="1" applyFill="1" applyBorder="1" applyAlignment="1" applyProtection="1">
      <alignment horizontal="right" vertical="center" wrapText="1"/>
      <protection/>
    </xf>
    <xf numFmtId="0" fontId="18" fillId="33" borderId="14" xfId="0" applyFont="1" applyFill="1" applyBorder="1" applyAlignment="1">
      <alignment horizontal="left" vertical="center" wrapText="1"/>
    </xf>
    <xf numFmtId="176" fontId="0" fillId="0" borderId="0" xfId="0" applyNumberFormat="1" applyFill="1" applyAlignment="1" applyProtection="1">
      <alignment/>
      <protection/>
    </xf>
    <xf numFmtId="0" fontId="8" fillId="0"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0" xfId="0" applyFont="1" applyFill="1" applyAlignment="1" applyProtection="1">
      <alignment/>
      <protection/>
    </xf>
    <xf numFmtId="4" fontId="8" fillId="0" borderId="10" xfId="0" applyNumberFormat="1" applyFont="1" applyFill="1" applyBorder="1" applyAlignment="1" applyProtection="1">
      <alignment horizontal="right" vertical="center" wrapText="1"/>
      <protection/>
    </xf>
    <xf numFmtId="0" fontId="22" fillId="0" borderId="0" xfId="0" applyFont="1" applyFill="1" applyAlignment="1" applyProtection="1">
      <alignment/>
      <protection/>
    </xf>
    <xf numFmtId="0" fontId="16" fillId="33" borderId="10" xfId="55" applyFont="1" applyFill="1" applyBorder="1" applyAlignment="1">
      <alignment horizontal="justify" vertical="center" wrapText="1"/>
    </xf>
    <xf numFmtId="0" fontId="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174" fontId="4" fillId="0" borderId="0" xfId="0" applyNumberFormat="1" applyFont="1" applyFill="1" applyBorder="1" applyAlignment="1" applyProtection="1">
      <alignment horizontal="right" vertical="top" wrapText="1"/>
      <protection/>
    </xf>
    <xf numFmtId="0" fontId="4" fillId="0" borderId="0" xfId="0" applyFont="1" applyFill="1" applyBorder="1" applyAlignment="1" applyProtection="1">
      <alignment horizontal="center" vertical="center" wrapText="1"/>
      <protection/>
    </xf>
    <xf numFmtId="174" fontId="8" fillId="0" borderId="0" xfId="0" applyNumberFormat="1" applyFont="1" applyFill="1" applyBorder="1" applyAlignment="1" applyProtection="1">
      <alignment horizontal="right" vertical="top" wrapText="1"/>
      <protection/>
    </xf>
    <xf numFmtId="0" fontId="4" fillId="0" borderId="0" xfId="0" applyFont="1" applyFill="1" applyBorder="1" applyAlignment="1" applyProtection="1">
      <alignment horizontal="right" vertical="center" wrapText="1"/>
      <protection/>
    </xf>
    <xf numFmtId="174" fontId="4" fillId="0" borderId="0" xfId="0" applyNumberFormat="1" applyFont="1" applyFill="1" applyBorder="1" applyAlignment="1" applyProtection="1">
      <alignment horizontal="right" vertical="top" wrapText="1"/>
      <protection/>
    </xf>
    <xf numFmtId="2" fontId="4" fillId="0" borderId="0" xfId="0" applyNumberFormat="1" applyFont="1" applyFill="1" applyBorder="1" applyAlignment="1" applyProtection="1">
      <alignment horizontal="right" vertical="center" wrapText="1"/>
      <protection/>
    </xf>
    <xf numFmtId="0" fontId="4" fillId="0" borderId="0" xfId="0" applyFont="1" applyFill="1" applyBorder="1" applyAlignment="1" applyProtection="1">
      <alignment horizontal="right" vertical="center" wrapText="1"/>
      <protection/>
    </xf>
    <xf numFmtId="178" fontId="4" fillId="0" borderId="0" xfId="0" applyNumberFormat="1" applyFont="1" applyFill="1" applyBorder="1" applyAlignment="1" applyProtection="1">
      <alignment horizontal="right" vertical="top" wrapText="1"/>
      <protection/>
    </xf>
    <xf numFmtId="4" fontId="4" fillId="0" borderId="0" xfId="0" applyNumberFormat="1" applyFont="1" applyFill="1" applyBorder="1" applyAlignment="1" applyProtection="1">
      <alignment horizontal="right" vertical="top" wrapText="1"/>
      <protection/>
    </xf>
    <xf numFmtId="4" fontId="8"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178" fontId="4" fillId="0" borderId="0" xfId="0" applyNumberFormat="1" applyFont="1" applyFill="1" applyBorder="1" applyAlignment="1" applyProtection="1">
      <alignment/>
      <protection/>
    </xf>
    <xf numFmtId="0" fontId="8" fillId="0" borderId="0" xfId="0" applyFont="1" applyFill="1" applyBorder="1" applyAlignment="1" applyProtection="1">
      <alignment horizontal="center" vertical="center" wrapText="1"/>
      <protection/>
    </xf>
    <xf numFmtId="4" fontId="8" fillId="0" borderId="0" xfId="0" applyNumberFormat="1" applyFont="1" applyFill="1" applyBorder="1" applyAlignment="1" applyProtection="1">
      <alignment horizontal="right" vertical="center" wrapText="1"/>
      <protection/>
    </xf>
    <xf numFmtId="4" fontId="4" fillId="0" borderId="0" xfId="0" applyNumberFormat="1" applyFont="1" applyFill="1" applyBorder="1" applyAlignment="1" applyProtection="1">
      <alignment horizontal="center" vertical="center" wrapText="1"/>
      <protection/>
    </xf>
    <xf numFmtId="4" fontId="4" fillId="0" borderId="0" xfId="0" applyNumberFormat="1" applyFont="1" applyFill="1" applyBorder="1" applyAlignment="1" applyProtection="1">
      <alignment horizontal="right" vertical="center" wrapText="1"/>
      <protection/>
    </xf>
    <xf numFmtId="4" fontId="5" fillId="0" borderId="0" xfId="0" applyNumberFormat="1" applyFont="1" applyFill="1" applyBorder="1" applyAlignment="1" applyProtection="1">
      <alignment horizontal="right" vertical="center" wrapText="1"/>
      <protection/>
    </xf>
    <xf numFmtId="0" fontId="5" fillId="33" borderId="0" xfId="0" applyFont="1" applyFill="1" applyAlignment="1" applyProtection="1">
      <alignment/>
      <protection/>
    </xf>
    <xf numFmtId="0" fontId="5" fillId="23" borderId="0" xfId="0" applyFont="1" applyFill="1" applyAlignment="1" applyProtection="1">
      <alignment/>
      <protection/>
    </xf>
    <xf numFmtId="0" fontId="5" fillId="23" borderId="0" xfId="0" applyFont="1" applyFill="1" applyAlignment="1" applyProtection="1">
      <alignment horizontal="center"/>
      <protection/>
    </xf>
    <xf numFmtId="0" fontId="9" fillId="23" borderId="13" xfId="0" applyFont="1" applyFill="1" applyBorder="1" applyAlignment="1">
      <alignment horizontal="center" vertical="center" wrapText="1"/>
    </xf>
    <xf numFmtId="0" fontId="2" fillId="23" borderId="0" xfId="0" applyFont="1" applyFill="1" applyAlignment="1" applyProtection="1">
      <alignment/>
      <protection/>
    </xf>
    <xf numFmtId="0" fontId="14" fillId="0" borderId="10" xfId="0" applyFont="1" applyFill="1" applyBorder="1" applyAlignment="1" applyProtection="1">
      <alignment horizontal="center" vertical="center" wrapText="1"/>
      <protection/>
    </xf>
    <xf numFmtId="183" fontId="4" fillId="0" borderId="0" xfId="0" applyNumberFormat="1" applyFont="1" applyFill="1" applyBorder="1" applyAlignment="1" applyProtection="1">
      <alignment horizontal="center" vertical="center" wrapText="1"/>
      <protection/>
    </xf>
    <xf numFmtId="183" fontId="14" fillId="33" borderId="10" xfId="0" applyNumberFormat="1" applyFont="1" applyFill="1" applyBorder="1" applyAlignment="1" applyProtection="1">
      <alignment horizontal="right"/>
      <protection/>
    </xf>
    <xf numFmtId="183" fontId="14" fillId="34" borderId="10" xfId="0" applyNumberFormat="1" applyFont="1" applyFill="1" applyBorder="1" applyAlignment="1" applyProtection="1">
      <alignment horizontal="right"/>
      <protection/>
    </xf>
    <xf numFmtId="183" fontId="14" fillId="0" borderId="10" xfId="0" applyNumberFormat="1" applyFont="1" applyFill="1" applyBorder="1" applyAlignment="1" applyProtection="1">
      <alignment horizontal="center" vertical="center" wrapText="1"/>
      <protection/>
    </xf>
    <xf numFmtId="183" fontId="14" fillId="23" borderId="10" xfId="0" applyNumberFormat="1" applyFont="1" applyFill="1" applyBorder="1" applyAlignment="1" applyProtection="1">
      <alignment horizontal="right"/>
      <protection/>
    </xf>
    <xf numFmtId="183" fontId="14" fillId="33" borderId="10" xfId="0" applyNumberFormat="1" applyFont="1" applyFill="1" applyBorder="1" applyAlignment="1" applyProtection="1">
      <alignment horizontal="right" vertical="center" wrapText="1"/>
      <protection/>
    </xf>
    <xf numFmtId="183" fontId="14" fillId="34" borderId="10" xfId="0" applyNumberFormat="1" applyFont="1" applyFill="1" applyBorder="1" applyAlignment="1" applyProtection="1">
      <alignment horizontal="right" vertical="center" wrapText="1"/>
      <protection/>
    </xf>
    <xf numFmtId="183" fontId="14" fillId="0" borderId="10" xfId="0" applyNumberFormat="1" applyFont="1" applyFill="1" applyBorder="1" applyAlignment="1" applyProtection="1">
      <alignment vertical="top" wrapText="1"/>
      <protection/>
    </xf>
    <xf numFmtId="183" fontId="14" fillId="23" borderId="10" xfId="0" applyNumberFormat="1" applyFont="1" applyFill="1" applyBorder="1" applyAlignment="1" applyProtection="1">
      <alignment horizontal="right" vertical="center" wrapText="1"/>
      <protection/>
    </xf>
    <xf numFmtId="183" fontId="14" fillId="0" borderId="10" xfId="0" applyNumberFormat="1" applyFont="1" applyFill="1" applyBorder="1" applyAlignment="1" applyProtection="1">
      <alignment vertical="center" wrapText="1"/>
      <protection/>
    </xf>
    <xf numFmtId="183" fontId="14" fillId="0" borderId="10" xfId="0" applyNumberFormat="1" applyFont="1" applyFill="1" applyBorder="1" applyAlignment="1" applyProtection="1">
      <alignment horizontal="right" vertical="center" wrapText="1"/>
      <protection/>
    </xf>
    <xf numFmtId="183" fontId="21" fillId="33" borderId="10" xfId="0" applyNumberFormat="1" applyFont="1" applyFill="1" applyBorder="1" applyAlignment="1" applyProtection="1">
      <alignment horizontal="right" vertical="center" wrapText="1"/>
      <protection/>
    </xf>
    <xf numFmtId="183" fontId="21" fillId="34" borderId="10" xfId="0" applyNumberFormat="1" applyFont="1" applyFill="1" applyBorder="1" applyAlignment="1" applyProtection="1">
      <alignment horizontal="right" vertical="center" wrapText="1"/>
      <protection/>
    </xf>
    <xf numFmtId="183" fontId="21" fillId="0" borderId="10" xfId="0" applyNumberFormat="1" applyFont="1" applyFill="1" applyBorder="1" applyAlignment="1" applyProtection="1">
      <alignment horizontal="right" vertical="center" wrapText="1"/>
      <protection/>
    </xf>
    <xf numFmtId="183" fontId="21" fillId="0" borderId="10" xfId="0" applyNumberFormat="1" applyFont="1" applyFill="1" applyBorder="1" applyAlignment="1" applyProtection="1">
      <alignment horizontal="right"/>
      <protection/>
    </xf>
    <xf numFmtId="183" fontId="21" fillId="23" borderId="10" xfId="0" applyNumberFormat="1" applyFont="1" applyFill="1" applyBorder="1" applyAlignment="1" applyProtection="1">
      <alignment horizontal="right" vertical="center" wrapText="1"/>
      <protection/>
    </xf>
    <xf numFmtId="183" fontId="14" fillId="34" borderId="10" xfId="0" applyNumberFormat="1" applyFont="1" applyFill="1" applyBorder="1" applyAlignment="1" applyProtection="1">
      <alignment horizontal="right" vertical="top" wrapText="1"/>
      <protection/>
    </xf>
    <xf numFmtId="183" fontId="21" fillId="0" borderId="10" xfId="0" applyNumberFormat="1" applyFont="1" applyFill="1" applyBorder="1" applyAlignment="1" applyProtection="1">
      <alignment vertical="center" wrapText="1"/>
      <protection/>
    </xf>
    <xf numFmtId="183" fontId="23" fillId="34" borderId="10" xfId="0" applyNumberFormat="1" applyFont="1" applyFill="1" applyBorder="1" applyAlignment="1" applyProtection="1">
      <alignment horizontal="right" vertical="top" wrapText="1"/>
      <protection/>
    </xf>
    <xf numFmtId="183" fontId="23" fillId="0" borderId="10" xfId="0" applyNumberFormat="1" applyFont="1" applyFill="1" applyBorder="1" applyAlignment="1" applyProtection="1">
      <alignment horizontal="right" vertical="center" wrapText="1"/>
      <protection/>
    </xf>
    <xf numFmtId="183" fontId="23" fillId="0" borderId="10" xfId="0" applyNumberFormat="1" applyFont="1" applyFill="1" applyBorder="1" applyAlignment="1" applyProtection="1">
      <alignment horizontal="right" vertical="top" wrapText="1"/>
      <protection/>
    </xf>
    <xf numFmtId="183" fontId="23" fillId="23" borderId="10" xfId="0" applyNumberFormat="1" applyFont="1" applyFill="1" applyBorder="1" applyAlignment="1" applyProtection="1">
      <alignment horizontal="right" vertical="top" wrapText="1"/>
      <protection/>
    </xf>
    <xf numFmtId="183" fontId="23" fillId="33" borderId="10" xfId="0" applyNumberFormat="1" applyFont="1" applyFill="1" applyBorder="1" applyAlignment="1" applyProtection="1">
      <alignment horizontal="right" vertical="top" wrapText="1"/>
      <protection/>
    </xf>
    <xf numFmtId="183" fontId="21" fillId="23" borderId="10" xfId="0" applyNumberFormat="1" applyFont="1" applyFill="1" applyBorder="1" applyAlignment="1" applyProtection="1">
      <alignment horizontal="right"/>
      <protection/>
    </xf>
    <xf numFmtId="183" fontId="21" fillId="33" borderId="10" xfId="0" applyNumberFormat="1" applyFont="1" applyFill="1" applyBorder="1" applyAlignment="1" applyProtection="1">
      <alignment horizontal="right"/>
      <protection/>
    </xf>
    <xf numFmtId="183" fontId="23" fillId="34" borderId="10" xfId="0" applyNumberFormat="1" applyFont="1" applyFill="1" applyBorder="1" applyAlignment="1" applyProtection="1">
      <alignment horizontal="right" vertical="center" wrapText="1"/>
      <protection/>
    </xf>
    <xf numFmtId="183" fontId="23" fillId="23" borderId="10" xfId="0" applyNumberFormat="1" applyFont="1" applyFill="1" applyBorder="1" applyAlignment="1" applyProtection="1">
      <alignment horizontal="right" vertical="center" wrapText="1"/>
      <protection/>
    </xf>
    <xf numFmtId="183" fontId="23" fillId="33" borderId="10" xfId="0" applyNumberFormat="1" applyFont="1" applyFill="1" applyBorder="1" applyAlignment="1" applyProtection="1">
      <alignment horizontal="right" vertical="center" wrapText="1"/>
      <protection/>
    </xf>
    <xf numFmtId="183" fontId="21" fillId="0" borderId="10" xfId="0" applyNumberFormat="1" applyFont="1" applyFill="1" applyBorder="1" applyAlignment="1" applyProtection="1">
      <alignment/>
      <protection/>
    </xf>
    <xf numFmtId="183" fontId="14" fillId="0" borderId="10" xfId="0" applyNumberFormat="1" applyFont="1" applyFill="1" applyBorder="1" applyAlignment="1" applyProtection="1">
      <alignment/>
      <protection/>
    </xf>
    <xf numFmtId="183" fontId="23" fillId="0" borderId="10" xfId="0" applyNumberFormat="1" applyFont="1" applyFill="1" applyBorder="1" applyAlignment="1" applyProtection="1">
      <alignment horizontal="center" vertical="center" wrapText="1"/>
      <protection/>
    </xf>
    <xf numFmtId="4" fontId="14" fillId="0" borderId="0" xfId="0" applyNumberFormat="1" applyFont="1" applyFill="1" applyBorder="1" applyAlignment="1" applyProtection="1">
      <alignment horizontal="right" vertical="center" wrapText="1"/>
      <protection/>
    </xf>
    <xf numFmtId="4" fontId="21" fillId="0" borderId="0" xfId="0" applyNumberFormat="1" applyFont="1" applyFill="1" applyBorder="1" applyAlignment="1" applyProtection="1">
      <alignment horizontal="right" vertical="center" wrapText="1"/>
      <protection/>
    </xf>
    <xf numFmtId="4" fontId="23" fillId="0" borderId="0" xfId="0" applyNumberFormat="1" applyFont="1" applyFill="1" applyBorder="1" applyAlignment="1" applyProtection="1">
      <alignment horizontal="right" vertical="center" wrapText="1"/>
      <protection/>
    </xf>
    <xf numFmtId="10" fontId="21" fillId="0" borderId="10" xfId="0" applyNumberFormat="1" applyFont="1" applyFill="1" applyBorder="1" applyAlignment="1" applyProtection="1">
      <alignment horizontal="right"/>
      <protection/>
    </xf>
    <xf numFmtId="10" fontId="21" fillId="0" borderId="10" xfId="0" applyNumberFormat="1" applyFont="1" applyFill="1" applyBorder="1" applyAlignment="1" applyProtection="1">
      <alignment horizontal="right" vertical="center" wrapText="1"/>
      <protection/>
    </xf>
    <xf numFmtId="10" fontId="14" fillId="0" borderId="10" xfId="0" applyNumberFormat="1" applyFont="1" applyFill="1" applyBorder="1" applyAlignment="1" applyProtection="1">
      <alignment horizontal="right" vertical="center" wrapText="1"/>
      <protection/>
    </xf>
    <xf numFmtId="10" fontId="23" fillId="0" borderId="10" xfId="0" applyNumberFormat="1" applyFont="1" applyFill="1" applyBorder="1" applyAlignment="1" applyProtection="1">
      <alignment horizontal="right" vertical="center" wrapText="1"/>
      <protection/>
    </xf>
    <xf numFmtId="10" fontId="21" fillId="33" borderId="10" xfId="0" applyNumberFormat="1" applyFont="1" applyFill="1" applyBorder="1" applyAlignment="1" applyProtection="1">
      <alignment horizontal="right" vertical="center" wrapText="1"/>
      <protection/>
    </xf>
    <xf numFmtId="0" fontId="13" fillId="0" borderId="0" xfId="0" applyFont="1" applyFill="1" applyAlignment="1" applyProtection="1">
      <alignment/>
      <protection/>
    </xf>
    <xf numFmtId="10" fontId="14" fillId="33" borderId="10" xfId="0" applyNumberFormat="1" applyFont="1" applyFill="1" applyBorder="1" applyAlignment="1" applyProtection="1">
      <alignment horizontal="right" vertical="center" wrapText="1"/>
      <protection/>
    </xf>
    <xf numFmtId="183" fontId="14" fillId="0" borderId="0" xfId="0" applyNumberFormat="1" applyFont="1" applyFill="1" applyAlignment="1" applyProtection="1">
      <alignment/>
      <protection/>
    </xf>
    <xf numFmtId="0" fontId="14" fillId="0" borderId="0" xfId="0" applyFont="1" applyFill="1" applyAlignment="1" applyProtection="1">
      <alignment/>
      <protection/>
    </xf>
    <xf numFmtId="0" fontId="9" fillId="33" borderId="0" xfId="0" applyFont="1" applyFill="1" applyBorder="1" applyAlignment="1" applyProtection="1">
      <alignment horizontal="center" vertical="center" wrapText="1"/>
      <protection/>
    </xf>
    <xf numFmtId="0" fontId="9" fillId="33" borderId="12" xfId="0" applyFont="1" applyFill="1" applyBorder="1" applyAlignment="1">
      <alignment horizontal="center" vertical="center" wrapText="1"/>
    </xf>
    <xf numFmtId="0" fontId="16" fillId="33" borderId="0" xfId="0" applyFont="1" applyFill="1" applyAlignment="1">
      <alignment/>
    </xf>
    <xf numFmtId="0" fontId="4" fillId="33" borderId="0" xfId="0" applyFont="1" applyFill="1" applyBorder="1" applyAlignment="1" applyProtection="1">
      <alignment horizontal="center" vertical="center" wrapText="1"/>
      <protection/>
    </xf>
    <xf numFmtId="174" fontId="4" fillId="33" borderId="0" xfId="0" applyNumberFormat="1" applyFont="1" applyFill="1" applyBorder="1" applyAlignment="1" applyProtection="1">
      <alignment horizontal="right" vertical="top" wrapText="1"/>
      <protection/>
    </xf>
    <xf numFmtId="183" fontId="14" fillId="33" borderId="10" xfId="0" applyNumberFormat="1" applyFont="1" applyFill="1" applyBorder="1" applyAlignment="1" applyProtection="1">
      <alignment horizontal="right" vertical="top" wrapText="1"/>
      <protection/>
    </xf>
    <xf numFmtId="0" fontId="4" fillId="33" borderId="0" xfId="0" applyFont="1" applyFill="1" applyBorder="1" applyAlignment="1" applyProtection="1">
      <alignment horizontal="center" vertical="center" wrapText="1"/>
      <protection/>
    </xf>
    <xf numFmtId="10" fontId="23" fillId="33" borderId="10" xfId="0" applyNumberFormat="1" applyFont="1" applyFill="1" applyBorder="1" applyAlignment="1" applyProtection="1">
      <alignment horizontal="right" vertical="center" wrapText="1"/>
      <protection/>
    </xf>
    <xf numFmtId="174" fontId="8" fillId="33" borderId="0" xfId="0" applyNumberFormat="1" applyFont="1" applyFill="1" applyBorder="1" applyAlignment="1" applyProtection="1">
      <alignment horizontal="right" vertical="top" wrapText="1"/>
      <protection/>
    </xf>
    <xf numFmtId="0" fontId="4" fillId="33" borderId="0" xfId="0" applyFont="1" applyFill="1" applyBorder="1" applyAlignment="1" applyProtection="1">
      <alignment horizontal="right" vertical="center" wrapText="1"/>
      <protection/>
    </xf>
    <xf numFmtId="10" fontId="21" fillId="33" borderId="10" xfId="0" applyNumberFormat="1" applyFont="1" applyFill="1" applyBorder="1" applyAlignment="1" applyProtection="1">
      <alignment horizontal="right"/>
      <protection/>
    </xf>
    <xf numFmtId="174" fontId="4" fillId="33" borderId="0" xfId="0" applyNumberFormat="1" applyFont="1" applyFill="1" applyBorder="1" applyAlignment="1" applyProtection="1">
      <alignment horizontal="right" vertical="top" wrapText="1"/>
      <protection/>
    </xf>
    <xf numFmtId="2" fontId="4" fillId="33" borderId="0" xfId="0" applyNumberFormat="1" applyFont="1" applyFill="1" applyBorder="1" applyAlignment="1" applyProtection="1">
      <alignment horizontal="right" vertical="center" wrapText="1"/>
      <protection/>
    </xf>
    <xf numFmtId="0" fontId="4" fillId="33" borderId="0" xfId="0" applyFont="1" applyFill="1" applyBorder="1" applyAlignment="1" applyProtection="1">
      <alignment horizontal="right" vertical="center" wrapText="1"/>
      <protection/>
    </xf>
    <xf numFmtId="10" fontId="14" fillId="33" borderId="10" xfId="0" applyNumberFormat="1" applyFont="1" applyFill="1" applyBorder="1" applyAlignment="1" applyProtection="1">
      <alignment horizontal="right" vertical="top" wrapText="1"/>
      <protection/>
    </xf>
    <xf numFmtId="178" fontId="4" fillId="33" borderId="0" xfId="0" applyNumberFormat="1" applyFont="1" applyFill="1" applyBorder="1" applyAlignment="1" applyProtection="1">
      <alignment horizontal="right" vertical="top" wrapText="1"/>
      <protection/>
    </xf>
    <xf numFmtId="4" fontId="8" fillId="33" borderId="0" xfId="0" applyNumberFormat="1" applyFont="1" applyFill="1" applyBorder="1" applyAlignment="1" applyProtection="1">
      <alignment/>
      <protection/>
    </xf>
    <xf numFmtId="4" fontId="5" fillId="33" borderId="0" xfId="0" applyNumberFormat="1" applyFont="1" applyFill="1" applyBorder="1" applyAlignment="1" applyProtection="1">
      <alignment/>
      <protection/>
    </xf>
    <xf numFmtId="178" fontId="4" fillId="33" borderId="0" xfId="0" applyNumberFormat="1" applyFont="1" applyFill="1" applyBorder="1" applyAlignment="1" applyProtection="1">
      <alignment/>
      <protection/>
    </xf>
    <xf numFmtId="10" fontId="23" fillId="33" borderId="10" xfId="0" applyNumberFormat="1" applyFont="1" applyFill="1" applyBorder="1" applyAlignment="1" applyProtection="1">
      <alignment/>
      <protection/>
    </xf>
    <xf numFmtId="0" fontId="8" fillId="33" borderId="0" xfId="0" applyFont="1" applyFill="1" applyBorder="1" applyAlignment="1" applyProtection="1">
      <alignment horizontal="center" vertical="center" wrapText="1"/>
      <protection/>
    </xf>
    <xf numFmtId="4" fontId="8" fillId="33" borderId="0" xfId="0" applyNumberFormat="1" applyFont="1" applyFill="1" applyBorder="1" applyAlignment="1" applyProtection="1">
      <alignment horizontal="right" vertical="center" wrapText="1"/>
      <protection/>
    </xf>
    <xf numFmtId="4" fontId="4" fillId="33" borderId="0" xfId="0" applyNumberFormat="1" applyFont="1" applyFill="1" applyBorder="1" applyAlignment="1" applyProtection="1">
      <alignment horizontal="center" vertical="center" wrapText="1"/>
      <protection/>
    </xf>
    <xf numFmtId="4" fontId="4" fillId="33" borderId="0" xfId="0" applyNumberFormat="1" applyFont="1" applyFill="1" applyBorder="1" applyAlignment="1" applyProtection="1">
      <alignment horizontal="right" vertical="center" wrapText="1"/>
      <protection/>
    </xf>
    <xf numFmtId="4" fontId="5" fillId="33" borderId="0" xfId="0" applyNumberFormat="1" applyFont="1" applyFill="1" applyBorder="1" applyAlignment="1" applyProtection="1">
      <alignment horizontal="right" vertical="center" wrapText="1"/>
      <protection/>
    </xf>
    <xf numFmtId="0" fontId="13" fillId="33" borderId="0" xfId="0" applyFont="1" applyFill="1" applyAlignment="1" applyProtection="1">
      <alignment/>
      <protection/>
    </xf>
    <xf numFmtId="0" fontId="65" fillId="33" borderId="14" xfId="55" applyFont="1" applyFill="1" applyBorder="1" applyAlignment="1">
      <alignment horizontal="left" vertical="center" wrapText="1"/>
    </xf>
    <xf numFmtId="0" fontId="65" fillId="33" borderId="14" xfId="55" applyFont="1" applyFill="1" applyBorder="1" applyAlignment="1">
      <alignment horizontal="justify" vertical="center" wrapText="1"/>
    </xf>
    <xf numFmtId="0" fontId="18" fillId="33" borderId="14" xfId="0" applyFont="1" applyFill="1" applyBorder="1" applyAlignment="1">
      <alignment horizontal="justify" vertical="center" wrapText="1"/>
    </xf>
    <xf numFmtId="0" fontId="18" fillId="33" borderId="14" xfId="55" applyFont="1" applyFill="1" applyBorder="1" applyAlignment="1">
      <alignment horizontal="justify" vertical="center" wrapText="1"/>
    </xf>
    <xf numFmtId="0" fontId="18" fillId="33" borderId="14" xfId="55" applyFont="1" applyFill="1" applyBorder="1" applyAlignment="1">
      <alignment horizontal="left" vertical="center" wrapText="1"/>
    </xf>
    <xf numFmtId="0" fontId="8" fillId="33"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0" xfId="0" applyFont="1" applyFill="1" applyBorder="1" applyAlignment="1" applyProtection="1">
      <alignment/>
      <protection/>
    </xf>
    <xf numFmtId="4" fontId="8" fillId="33" borderId="0" xfId="0" applyNumberFormat="1" applyFont="1" applyFill="1" applyBorder="1" applyAlignment="1" applyProtection="1">
      <alignment horizontal="right" vertical="center" wrapText="1"/>
      <protection/>
    </xf>
    <xf numFmtId="4" fontId="8" fillId="0" borderId="0" xfId="0" applyNumberFormat="1" applyFont="1" applyFill="1" applyBorder="1" applyAlignment="1" applyProtection="1">
      <alignment horizontal="right" vertical="center" wrapText="1"/>
      <protection/>
    </xf>
    <xf numFmtId="0" fontId="18" fillId="0" borderId="15" xfId="55" applyFont="1" applyFill="1" applyBorder="1" applyAlignment="1">
      <alignment horizontal="left" vertical="center" wrapText="1"/>
    </xf>
    <xf numFmtId="10" fontId="23" fillId="0" borderId="10" xfId="0" applyNumberFormat="1" applyFont="1" applyFill="1" applyBorder="1" applyAlignment="1" applyProtection="1">
      <alignment/>
      <protection/>
    </xf>
    <xf numFmtId="0" fontId="23" fillId="0" borderId="0" xfId="0" applyFont="1" applyFill="1" applyBorder="1" applyAlignment="1" applyProtection="1">
      <alignment horizontal="center" vertical="center" wrapText="1"/>
      <protection/>
    </xf>
    <xf numFmtId="0" fontId="5" fillId="34" borderId="0" xfId="0" applyFont="1" applyFill="1" applyAlignment="1" applyProtection="1">
      <alignment horizontal="center"/>
      <protection/>
    </xf>
    <xf numFmtId="0" fontId="5" fillId="34" borderId="11" xfId="0" applyFont="1" applyFill="1" applyBorder="1" applyAlignment="1" applyProtection="1">
      <alignment horizontal="center" vertical="center"/>
      <protection/>
    </xf>
    <xf numFmtId="183" fontId="24" fillId="34" borderId="10" xfId="0" applyNumberFormat="1" applyFont="1" applyFill="1" applyBorder="1" applyAlignment="1" applyProtection="1">
      <alignment horizontal="right" vertical="center" wrapText="1"/>
      <protection/>
    </xf>
    <xf numFmtId="0" fontId="2" fillId="34" borderId="0" xfId="0" applyFont="1" applyFill="1" applyAlignment="1" applyProtection="1">
      <alignment/>
      <protection/>
    </xf>
    <xf numFmtId="4" fontId="21" fillId="34" borderId="10" xfId="0" applyNumberFormat="1" applyFont="1" applyFill="1" applyBorder="1" applyAlignment="1" applyProtection="1">
      <alignment horizontal="right" vertical="center" wrapText="1"/>
      <protection/>
    </xf>
    <xf numFmtId="183" fontId="21" fillId="34" borderId="10" xfId="0" applyNumberFormat="1" applyFont="1" applyFill="1" applyBorder="1" applyAlignment="1" applyProtection="1">
      <alignment horizontal="right"/>
      <protection/>
    </xf>
    <xf numFmtId="183" fontId="66" fillId="34" borderId="10" xfId="0" applyNumberFormat="1" applyFont="1" applyFill="1" applyBorder="1" applyAlignment="1" applyProtection="1">
      <alignment horizontal="right" vertical="center" wrapText="1"/>
      <protection/>
    </xf>
    <xf numFmtId="176" fontId="4" fillId="33" borderId="0" xfId="0" applyNumberFormat="1" applyFont="1" applyFill="1" applyBorder="1" applyAlignment="1" applyProtection="1">
      <alignment horizontal="right" vertical="top" wrapText="1"/>
      <protection/>
    </xf>
    <xf numFmtId="3" fontId="5" fillId="33" borderId="0" xfId="0" applyNumberFormat="1" applyFont="1" applyFill="1" applyBorder="1" applyAlignment="1" applyProtection="1">
      <alignment/>
      <protection/>
    </xf>
    <xf numFmtId="186" fontId="5" fillId="33" borderId="0" xfId="0" applyNumberFormat="1" applyFont="1" applyFill="1" applyBorder="1" applyAlignment="1" applyProtection="1">
      <alignment/>
      <protection/>
    </xf>
    <xf numFmtId="176" fontId="8" fillId="33" borderId="0" xfId="0" applyNumberFormat="1" applyFont="1" applyFill="1" applyBorder="1" applyAlignment="1" applyProtection="1">
      <alignment/>
      <protection/>
    </xf>
    <xf numFmtId="183" fontId="21" fillId="0" borderId="10" xfId="0" applyNumberFormat="1" applyFont="1" applyFill="1" applyBorder="1" applyAlignment="1" applyProtection="1">
      <alignment horizontal="center" vertical="center" wrapText="1"/>
      <protection/>
    </xf>
    <xf numFmtId="0" fontId="5" fillId="35" borderId="0" xfId="0" applyFont="1" applyFill="1" applyAlignment="1" applyProtection="1">
      <alignment horizontal="center"/>
      <protection/>
    </xf>
    <xf numFmtId="0" fontId="9" fillId="35" borderId="13" xfId="0" applyFont="1" applyFill="1" applyBorder="1" applyAlignment="1">
      <alignment horizontal="center" vertical="center" wrapText="1"/>
    </xf>
    <xf numFmtId="183" fontId="14" fillId="35" borderId="10" xfId="0" applyNumberFormat="1" applyFont="1" applyFill="1" applyBorder="1" applyAlignment="1" applyProtection="1">
      <alignment horizontal="right"/>
      <protection/>
    </xf>
    <xf numFmtId="183" fontId="14" fillId="35" borderId="10" xfId="0" applyNumberFormat="1" applyFont="1" applyFill="1" applyBorder="1" applyAlignment="1" applyProtection="1">
      <alignment horizontal="right" vertical="center" wrapText="1"/>
      <protection/>
    </xf>
    <xf numFmtId="183" fontId="21" fillId="35" borderId="10" xfId="0" applyNumberFormat="1" applyFont="1" applyFill="1" applyBorder="1" applyAlignment="1" applyProtection="1">
      <alignment horizontal="right" vertical="center" wrapText="1"/>
      <protection/>
    </xf>
    <xf numFmtId="183" fontId="14" fillId="35" borderId="10" xfId="0" applyNumberFormat="1" applyFont="1" applyFill="1" applyBorder="1" applyAlignment="1" applyProtection="1">
      <alignment horizontal="right" vertical="top" wrapText="1"/>
      <protection/>
    </xf>
    <xf numFmtId="183" fontId="23" fillId="35" borderId="10" xfId="0" applyNumberFormat="1" applyFont="1" applyFill="1" applyBorder="1" applyAlignment="1" applyProtection="1">
      <alignment horizontal="right" vertical="top" wrapText="1"/>
      <protection/>
    </xf>
    <xf numFmtId="183" fontId="21" fillId="35" borderId="10" xfId="0" applyNumberFormat="1" applyFont="1" applyFill="1" applyBorder="1" applyAlignment="1" applyProtection="1">
      <alignment horizontal="right"/>
      <protection/>
    </xf>
    <xf numFmtId="183" fontId="23" fillId="35" borderId="10" xfId="0" applyNumberFormat="1" applyFont="1" applyFill="1" applyBorder="1" applyAlignment="1" applyProtection="1">
      <alignment horizontal="right" vertical="center" wrapText="1"/>
      <protection/>
    </xf>
    <xf numFmtId="0" fontId="2" fillId="35" borderId="0" xfId="0" applyFont="1" applyFill="1" applyAlignment="1" applyProtection="1">
      <alignment/>
      <protection/>
    </xf>
    <xf numFmtId="183" fontId="67" fillId="0" borderId="10" xfId="0" applyNumberFormat="1" applyFont="1" applyFill="1" applyBorder="1" applyAlignment="1" applyProtection="1">
      <alignment horizontal="right" vertical="center" wrapText="1"/>
      <protection/>
    </xf>
    <xf numFmtId="176" fontId="4" fillId="33" borderId="0" xfId="0" applyNumberFormat="1" applyFont="1" applyFill="1" applyBorder="1" applyAlignment="1" applyProtection="1">
      <alignment horizontal="right" vertical="center" wrapText="1"/>
      <protection/>
    </xf>
    <xf numFmtId="179" fontId="23" fillId="35" borderId="10" xfId="0" applyNumberFormat="1" applyFont="1" applyFill="1" applyBorder="1" applyAlignment="1" applyProtection="1">
      <alignment horizontal="right" vertical="center" wrapText="1"/>
      <protection/>
    </xf>
    <xf numFmtId="183" fontId="24" fillId="0" borderId="10" xfId="0" applyNumberFormat="1" applyFont="1" applyFill="1" applyBorder="1" applyAlignment="1" applyProtection="1">
      <alignment horizontal="right" vertical="center" wrapText="1"/>
      <protection/>
    </xf>
    <xf numFmtId="0" fontId="65" fillId="33" borderId="0" xfId="55" applyFont="1" applyFill="1" applyBorder="1" applyAlignment="1">
      <alignment horizontal="justify" vertical="center" wrapText="1"/>
    </xf>
    <xf numFmtId="0" fontId="9" fillId="33" borderId="13" xfId="0" applyFont="1" applyFill="1" applyBorder="1" applyAlignment="1">
      <alignment horizontal="center" vertical="center" wrapText="1"/>
    </xf>
    <xf numFmtId="176" fontId="8" fillId="0" borderId="0" xfId="0" applyNumberFormat="1" applyFont="1" applyFill="1" applyBorder="1" applyAlignment="1" applyProtection="1">
      <alignment/>
      <protection/>
    </xf>
    <xf numFmtId="176" fontId="4" fillId="0" borderId="0" xfId="0" applyNumberFormat="1" applyFont="1" applyFill="1" applyBorder="1" applyAlignment="1" applyProtection="1">
      <alignment horizontal="center" vertical="center" wrapText="1"/>
      <protection/>
    </xf>
    <xf numFmtId="4" fontId="23" fillId="33" borderId="10" xfId="0" applyNumberFormat="1" applyFont="1" applyFill="1" applyBorder="1" applyAlignment="1" applyProtection="1">
      <alignment/>
      <protection/>
    </xf>
    <xf numFmtId="3" fontId="5" fillId="0" borderId="0" xfId="0" applyNumberFormat="1" applyFont="1" applyFill="1" applyBorder="1" applyAlignment="1" applyProtection="1">
      <alignment horizontal="right" vertical="center" wrapText="1"/>
      <protection/>
    </xf>
    <xf numFmtId="3" fontId="5" fillId="0" borderId="0" xfId="0" applyNumberFormat="1" applyFont="1" applyFill="1" applyBorder="1" applyAlignment="1" applyProtection="1">
      <alignment/>
      <protection/>
    </xf>
    <xf numFmtId="0" fontId="18" fillId="0" borderId="16" xfId="55" applyFont="1" applyFill="1" applyBorder="1" applyAlignment="1">
      <alignment horizontal="left" vertical="center" wrapText="1"/>
    </xf>
    <xf numFmtId="0" fontId="4" fillId="33" borderId="17" xfId="0" applyFont="1" applyFill="1" applyBorder="1" applyAlignment="1" applyProtection="1">
      <alignment horizontal="center" vertical="center" wrapText="1"/>
      <protection/>
    </xf>
    <xf numFmtId="183" fontId="14" fillId="33" borderId="17" xfId="0" applyNumberFormat="1" applyFont="1" applyFill="1" applyBorder="1" applyAlignment="1" applyProtection="1">
      <alignment horizontal="center" vertical="center" wrapText="1"/>
      <protection/>
    </xf>
    <xf numFmtId="183" fontId="14" fillId="33" borderId="17" xfId="0" applyNumberFormat="1" applyFont="1" applyFill="1" applyBorder="1" applyAlignment="1" applyProtection="1">
      <alignment horizontal="right" vertical="center" wrapText="1"/>
      <protection/>
    </xf>
    <xf numFmtId="183" fontId="14" fillId="33" borderId="17" xfId="0" applyNumberFormat="1" applyFont="1" applyFill="1" applyBorder="1" applyAlignment="1" applyProtection="1">
      <alignment vertical="center" wrapText="1"/>
      <protection/>
    </xf>
    <xf numFmtId="183" fontId="14" fillId="34" borderId="17" xfId="0" applyNumberFormat="1" applyFont="1" applyFill="1" applyBorder="1" applyAlignment="1" applyProtection="1">
      <alignment vertical="center" wrapText="1"/>
      <protection/>
    </xf>
    <xf numFmtId="183" fontId="21" fillId="34" borderId="17" xfId="0" applyNumberFormat="1" applyFont="1" applyFill="1" applyBorder="1" applyAlignment="1" applyProtection="1">
      <alignment vertical="center" wrapText="1"/>
      <protection/>
    </xf>
    <xf numFmtId="183" fontId="21" fillId="33" borderId="17" xfId="0" applyNumberFormat="1" applyFont="1" applyFill="1" applyBorder="1" applyAlignment="1" applyProtection="1">
      <alignment vertical="center" wrapText="1"/>
      <protection/>
    </xf>
    <xf numFmtId="183" fontId="23" fillId="33" borderId="17" xfId="0" applyNumberFormat="1" applyFont="1" applyFill="1" applyBorder="1" applyAlignment="1" applyProtection="1">
      <alignment horizontal="right" vertical="top" wrapText="1"/>
      <protection/>
    </xf>
    <xf numFmtId="183" fontId="14" fillId="33" borderId="17" xfId="0" applyNumberFormat="1" applyFont="1" applyFill="1" applyBorder="1" applyAlignment="1" applyProtection="1">
      <alignment horizontal="right" vertical="top" wrapText="1"/>
      <protection/>
    </xf>
    <xf numFmtId="183" fontId="21" fillId="33" borderId="17" xfId="0" applyNumberFormat="1" applyFont="1" applyFill="1" applyBorder="1" applyAlignment="1" applyProtection="1">
      <alignment horizontal="right" vertical="center" wrapText="1"/>
      <protection/>
    </xf>
    <xf numFmtId="178" fontId="23" fillId="33" borderId="17" xfId="0" applyNumberFormat="1" applyFont="1" applyFill="1" applyBorder="1" applyAlignment="1" applyProtection="1">
      <alignment/>
      <protection/>
    </xf>
    <xf numFmtId="4" fontId="23" fillId="33" borderId="17" xfId="0" applyNumberFormat="1" applyFont="1" applyFill="1" applyBorder="1" applyAlignment="1" applyProtection="1">
      <alignment/>
      <protection/>
    </xf>
    <xf numFmtId="183" fontId="23" fillId="33" borderId="17" xfId="0" applyNumberFormat="1" applyFont="1" applyFill="1" applyBorder="1" applyAlignment="1" applyProtection="1">
      <alignment horizontal="center" vertical="center" wrapText="1"/>
      <protection/>
    </xf>
    <xf numFmtId="183" fontId="23" fillId="33" borderId="17" xfId="0" applyNumberFormat="1" applyFont="1" applyFill="1" applyBorder="1" applyAlignment="1" applyProtection="1">
      <alignment horizontal="right" vertical="center" wrapText="1"/>
      <protection/>
    </xf>
    <xf numFmtId="183" fontId="21" fillId="33" borderId="17" xfId="0" applyNumberFormat="1" applyFont="1" applyFill="1" applyBorder="1" applyAlignment="1" applyProtection="1">
      <alignment/>
      <protection/>
    </xf>
    <xf numFmtId="0" fontId="5" fillId="33" borderId="18" xfId="0" applyFont="1" applyFill="1" applyBorder="1" applyAlignment="1" applyProtection="1">
      <alignment horizontal="center" vertical="center"/>
      <protection/>
    </xf>
    <xf numFmtId="10" fontId="14" fillId="33" borderId="19" xfId="0" applyNumberFormat="1" applyFont="1" applyFill="1" applyBorder="1" applyAlignment="1" applyProtection="1">
      <alignment horizontal="right" vertical="center" wrapText="1"/>
      <protection/>
    </xf>
    <xf numFmtId="10" fontId="21" fillId="33" borderId="19" xfId="0" applyNumberFormat="1" applyFont="1" applyFill="1" applyBorder="1" applyAlignment="1" applyProtection="1">
      <alignment horizontal="right" vertical="center" wrapText="1"/>
      <protection/>
    </xf>
    <xf numFmtId="10" fontId="23" fillId="33" borderId="19" xfId="0" applyNumberFormat="1" applyFont="1" applyFill="1" applyBorder="1" applyAlignment="1" applyProtection="1">
      <alignment horizontal="right" vertical="center" wrapText="1"/>
      <protection/>
    </xf>
    <xf numFmtId="10" fontId="21" fillId="33" borderId="19" xfId="0" applyNumberFormat="1" applyFont="1" applyFill="1" applyBorder="1" applyAlignment="1" applyProtection="1">
      <alignment horizontal="right"/>
      <protection/>
    </xf>
    <xf numFmtId="10" fontId="14" fillId="33" borderId="19" xfId="0" applyNumberFormat="1" applyFont="1" applyFill="1" applyBorder="1" applyAlignment="1" applyProtection="1">
      <alignment horizontal="right" vertical="top" wrapText="1"/>
      <protection/>
    </xf>
    <xf numFmtId="183" fontId="14" fillId="33" borderId="19" xfId="0" applyNumberFormat="1" applyFont="1" applyFill="1" applyBorder="1" applyAlignment="1" applyProtection="1">
      <alignment horizontal="right" vertical="center" wrapText="1"/>
      <protection/>
    </xf>
    <xf numFmtId="10" fontId="23" fillId="33" borderId="19" xfId="0" applyNumberFormat="1" applyFont="1" applyFill="1" applyBorder="1" applyAlignment="1" applyProtection="1">
      <alignment/>
      <protection/>
    </xf>
    <xf numFmtId="10" fontId="21" fillId="33" borderId="19" xfId="0" applyNumberFormat="1" applyFont="1" applyFill="1" applyBorder="1" applyAlignment="1" applyProtection="1">
      <alignment/>
      <protection/>
    </xf>
    <xf numFmtId="183" fontId="23" fillId="33" borderId="19" xfId="0" applyNumberFormat="1" applyFont="1" applyFill="1" applyBorder="1" applyAlignment="1" applyProtection="1">
      <alignment horizontal="right" vertical="center" wrapText="1"/>
      <protection/>
    </xf>
    <xf numFmtId="179" fontId="21" fillId="33" borderId="10" xfId="0" applyNumberFormat="1" applyFont="1" applyFill="1" applyBorder="1" applyAlignment="1" applyProtection="1">
      <alignment horizontal="right" vertical="center" wrapText="1"/>
      <protection/>
    </xf>
    <xf numFmtId="179" fontId="23" fillId="33" borderId="10" xfId="0" applyNumberFormat="1" applyFont="1" applyFill="1" applyBorder="1" applyAlignment="1" applyProtection="1">
      <alignment horizontal="right" vertical="center" wrapText="1"/>
      <protection/>
    </xf>
    <xf numFmtId="4" fontId="21" fillId="33" borderId="10" xfId="0" applyNumberFormat="1" applyFont="1" applyFill="1" applyBorder="1" applyAlignment="1" applyProtection="1">
      <alignment horizontal="right" vertical="center" wrapText="1"/>
      <protection/>
    </xf>
    <xf numFmtId="178" fontId="21" fillId="33" borderId="10" xfId="0" applyNumberFormat="1" applyFont="1" applyFill="1" applyBorder="1" applyAlignment="1" applyProtection="1">
      <alignment horizontal="right" vertical="center" wrapText="1"/>
      <protection/>
    </xf>
    <xf numFmtId="4" fontId="24" fillId="33" borderId="10" xfId="0" applyNumberFormat="1" applyFont="1" applyFill="1" applyBorder="1" applyAlignment="1" applyProtection="1">
      <alignment horizontal="right" vertical="center" wrapText="1"/>
      <protection/>
    </xf>
    <xf numFmtId="183" fontId="24" fillId="33" borderId="10" xfId="0" applyNumberFormat="1" applyFont="1" applyFill="1" applyBorder="1" applyAlignment="1" applyProtection="1">
      <alignment horizontal="right" vertical="center" wrapText="1"/>
      <protection/>
    </xf>
    <xf numFmtId="184" fontId="21" fillId="34" borderId="10" xfId="0" applyNumberFormat="1" applyFont="1" applyFill="1" applyBorder="1" applyAlignment="1" applyProtection="1">
      <alignment horizontal="right" vertical="center" wrapText="1"/>
      <protection/>
    </xf>
    <xf numFmtId="0" fontId="10" fillId="0" borderId="0" xfId="0" applyFont="1" applyFill="1" applyAlignment="1" applyProtection="1">
      <alignment horizontal="left" vertical="center" wrapText="1"/>
      <protection/>
    </xf>
    <xf numFmtId="0" fontId="10" fillId="0" borderId="0" xfId="0" applyFont="1" applyFill="1" applyAlignment="1" applyProtection="1">
      <alignment horizontal="left" vertical="center"/>
      <protection/>
    </xf>
    <xf numFmtId="0" fontId="10" fillId="0" borderId="0" xfId="0" applyFont="1" applyFill="1" applyAlignment="1" applyProtection="1">
      <alignment horizontal="left" vertical="center" wrapText="1"/>
      <protection/>
    </xf>
    <xf numFmtId="0" fontId="6" fillId="33" borderId="20" xfId="0" applyFont="1" applyFill="1" applyBorder="1" applyAlignment="1" applyProtection="1">
      <alignment horizontal="center"/>
      <protection/>
    </xf>
    <xf numFmtId="0" fontId="13" fillId="33" borderId="0" xfId="0" applyFont="1" applyFill="1" applyAlignment="1" applyProtection="1">
      <alignment horizontal="center"/>
      <protection/>
    </xf>
    <xf numFmtId="0" fontId="9" fillId="33" borderId="2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11" fillId="0" borderId="0" xfId="0" applyFont="1" applyFill="1" applyAlignment="1" applyProtection="1">
      <alignment horizontal="left" vertical="center" wrapText="1" readingOrder="1"/>
      <protection/>
    </xf>
    <xf numFmtId="0" fontId="4" fillId="33" borderId="0" xfId="0" applyFont="1" applyFill="1" applyAlignment="1" applyProtection="1">
      <alignment horizontal="center" vertical="center" wrapText="1"/>
      <protection/>
    </xf>
    <xf numFmtId="0" fontId="4" fillId="0" borderId="0" xfId="0" applyFont="1" applyFill="1" applyAlignment="1" applyProtection="1">
      <alignment horizontal="left"/>
      <protection/>
    </xf>
    <xf numFmtId="0" fontId="11" fillId="33" borderId="0" xfId="0" applyFont="1" applyFill="1" applyAlignment="1" applyProtection="1">
      <alignment horizontal="center"/>
      <protection/>
    </xf>
    <xf numFmtId="0" fontId="8" fillId="33" borderId="0" xfId="0" applyFont="1" applyFill="1" applyAlignment="1" applyProtection="1">
      <alignment horizontal="center"/>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9" fillId="33" borderId="13" xfId="0" applyFont="1" applyFill="1" applyBorder="1" applyAlignment="1">
      <alignment horizontal="center" vertical="center" wrapText="1"/>
    </xf>
    <xf numFmtId="0" fontId="9" fillId="0" borderId="14" xfId="0" applyFont="1" applyFill="1" applyBorder="1" applyAlignment="1">
      <alignment horizontal="center" wrapText="1"/>
    </xf>
    <xf numFmtId="0" fontId="9" fillId="34" borderId="13"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4" fillId="0" borderId="0" xfId="0" applyFont="1" applyFill="1" applyAlignment="1" applyProtection="1">
      <alignment horizontal="center" vertical="center" wrapText="1"/>
      <protection/>
    </xf>
    <xf numFmtId="0" fontId="11"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6" fillId="0" borderId="20" xfId="0" applyFont="1" applyFill="1" applyBorder="1" applyAlignment="1" applyProtection="1">
      <alignment horizontal="center"/>
      <protection/>
    </xf>
    <xf numFmtId="0" fontId="9" fillId="23" borderId="13" xfId="0" applyFont="1" applyFill="1" applyBorder="1" applyAlignment="1">
      <alignment horizontal="center" vertical="center" wrapText="1"/>
    </xf>
    <xf numFmtId="0" fontId="9" fillId="23" borderId="22"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22" xfId="0" applyFont="1" applyFill="1" applyBorder="1" applyAlignment="1">
      <alignment horizontal="center" vertical="center" wrapText="1"/>
    </xf>
    <xf numFmtId="172" fontId="21" fillId="23" borderId="10" xfId="0" applyNumberFormat="1" applyFont="1" applyFill="1" applyBorder="1" applyAlignment="1" applyProtection="1">
      <alignment horizontal="right" vertical="center" wrapText="1"/>
      <protection/>
    </xf>
    <xf numFmtId="184" fontId="67" fillId="0" borderId="10" xfId="0" applyNumberFormat="1" applyFont="1" applyFill="1" applyBorder="1" applyAlignment="1" applyProtection="1">
      <alignment horizontal="right" vertical="center" wrapText="1"/>
      <protection/>
    </xf>
    <xf numFmtId="184" fontId="4" fillId="0" borderId="0" xfId="0" applyNumberFormat="1" applyFont="1" applyFill="1" applyBorder="1" applyAlignment="1" applyProtection="1">
      <alignment horizontal="center" vertical="center" wrapText="1"/>
      <protection/>
    </xf>
  </cellXfs>
  <cellStyles count="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Style 1 2" xfId="55"/>
    <cellStyle name="Style 1_Bieu XD dự toán 2019( cuối để thảo luận)" xfId="56"/>
    <cellStyle name="Title" xfId="57"/>
    <cellStyle name="Total" xfId="58"/>
    <cellStyle name="Warning Text"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AW80"/>
  <sheetViews>
    <sheetView workbookViewId="0" topLeftCell="A49">
      <selection activeCell="A76" sqref="A1:F76"/>
    </sheetView>
  </sheetViews>
  <sheetFormatPr defaultColWidth="9.00390625" defaultRowHeight="14.25"/>
  <cols>
    <col min="1" max="1" width="4.375" style="1" customWidth="1"/>
    <col min="2" max="2" width="47.125" style="1" customWidth="1"/>
    <col min="3" max="3" width="10.75390625" style="39" customWidth="1"/>
    <col min="4" max="4" width="11.375" style="39" customWidth="1"/>
    <col min="5" max="5" width="9.375" style="39" customWidth="1"/>
    <col min="6" max="6" width="11.125" style="39" customWidth="1"/>
    <col min="7" max="8" width="14.125" style="39" customWidth="1"/>
    <col min="9" max="46" width="14.125" style="1" customWidth="1"/>
    <col min="47" max="47" width="14.125" style="0" customWidth="1"/>
    <col min="48" max="48" width="15.25390625" style="0" customWidth="1"/>
    <col min="49" max="49" width="10.875" style="0" bestFit="1" customWidth="1"/>
  </cols>
  <sheetData>
    <row r="1" spans="1:47" ht="25.5" customHeight="1">
      <c r="A1" s="246" t="s">
        <v>104</v>
      </c>
      <c r="B1" s="246"/>
      <c r="C1" s="247" t="s">
        <v>28</v>
      </c>
      <c r="D1" s="247"/>
      <c r="E1" s="247"/>
      <c r="F1" s="247"/>
      <c r="G1" s="78"/>
      <c r="H1" s="78"/>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47" ht="16.5">
      <c r="A2" s="248" t="s">
        <v>31</v>
      </c>
      <c r="B2" s="248"/>
      <c r="C2" s="249" t="s">
        <v>29</v>
      </c>
      <c r="D2" s="249"/>
      <c r="E2" s="249"/>
      <c r="F2" s="249"/>
      <c r="G2" s="78"/>
      <c r="H2" s="78"/>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47" ht="9.75" customHeight="1">
      <c r="A3" s="2"/>
      <c r="B3" s="2"/>
      <c r="C3" s="250"/>
      <c r="D3" s="250"/>
      <c r="E3" s="250"/>
      <c r="F3" s="250"/>
      <c r="G3" s="78"/>
      <c r="H3" s="78"/>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47" ht="30" customHeight="1">
      <c r="A4" s="251" t="s">
        <v>132</v>
      </c>
      <c r="B4" s="251"/>
      <c r="C4" s="251"/>
      <c r="D4" s="251"/>
      <c r="E4" s="251"/>
      <c r="F4" s="251"/>
      <c r="G4" s="78"/>
      <c r="H4" s="78"/>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row>
    <row r="5" spans="1:47" ht="15.75">
      <c r="A5" s="252" t="s">
        <v>33</v>
      </c>
      <c r="B5" s="252"/>
      <c r="C5" s="252"/>
      <c r="D5" s="252"/>
      <c r="E5" s="252"/>
      <c r="F5" s="252"/>
      <c r="G5" s="78"/>
      <c r="H5" s="78"/>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row>
    <row r="6" spans="1:47" ht="15.75">
      <c r="A6" s="253" t="s">
        <v>141</v>
      </c>
      <c r="B6" s="254"/>
      <c r="C6" s="254"/>
      <c r="D6" s="254"/>
      <c r="E6" s="254"/>
      <c r="F6" s="254"/>
      <c r="G6" s="78"/>
      <c r="H6" s="78"/>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34.5" customHeight="1">
      <c r="A7" s="234" t="s">
        <v>32</v>
      </c>
      <c r="B7" s="234"/>
      <c r="C7" s="234"/>
      <c r="D7" s="234"/>
      <c r="E7" s="234"/>
      <c r="F7" s="234"/>
      <c r="G7" s="78"/>
      <c r="H7" s="78"/>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row>
    <row r="8" spans="1:47" ht="51.75" customHeight="1">
      <c r="A8" s="232" t="s">
        <v>47</v>
      </c>
      <c r="B8" s="233"/>
      <c r="C8" s="233"/>
      <c r="D8" s="233"/>
      <c r="E8" s="233"/>
      <c r="F8" s="233"/>
      <c r="G8" s="78"/>
      <c r="H8" s="7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row>
    <row r="9" spans="1:47" ht="48" customHeight="1">
      <c r="A9" s="234" t="s">
        <v>133</v>
      </c>
      <c r="B9" s="234"/>
      <c r="C9" s="234"/>
      <c r="D9" s="234"/>
      <c r="E9" s="234"/>
      <c r="F9" s="234"/>
      <c r="G9" s="78"/>
      <c r="H9" s="7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ht="16.5" customHeight="1">
      <c r="A10" s="5"/>
      <c r="B10" s="5"/>
      <c r="C10" s="37"/>
      <c r="D10" s="37"/>
      <c r="E10" s="235" t="s">
        <v>30</v>
      </c>
      <c r="F10" s="235"/>
      <c r="G10" s="37"/>
      <c r="H10" s="37"/>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3"/>
    </row>
    <row r="11" spans="1:48" s="30" customFormat="1" ht="40.5" customHeight="1">
      <c r="A11" s="240" t="s">
        <v>41</v>
      </c>
      <c r="B11" s="240" t="s">
        <v>0</v>
      </c>
      <c r="C11" s="242" t="s">
        <v>105</v>
      </c>
      <c r="D11" s="238" t="s">
        <v>135</v>
      </c>
      <c r="E11" s="237" t="s">
        <v>44</v>
      </c>
      <c r="F11" s="237"/>
      <c r="G11" s="244" t="s">
        <v>138</v>
      </c>
      <c r="H11" s="127"/>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30" t="s">
        <v>48</v>
      </c>
      <c r="AV11" s="30" t="s">
        <v>49</v>
      </c>
    </row>
    <row r="12" spans="1:8" s="30" customFormat="1" ht="47.25" customHeight="1">
      <c r="A12" s="241"/>
      <c r="B12" s="241"/>
      <c r="C12" s="243"/>
      <c r="D12" s="239"/>
      <c r="E12" s="128" t="s">
        <v>45</v>
      </c>
      <c r="F12" s="128" t="s">
        <v>46</v>
      </c>
      <c r="G12" s="245"/>
      <c r="H12" s="129"/>
    </row>
    <row r="13" spans="1:47" ht="15.75">
      <c r="A13" s="10">
        <v>1</v>
      </c>
      <c r="B13" s="10">
        <v>2</v>
      </c>
      <c r="C13" s="38">
        <v>3</v>
      </c>
      <c r="D13" s="38">
        <v>4</v>
      </c>
      <c r="E13" s="38">
        <v>5</v>
      </c>
      <c r="F13" s="215">
        <v>6</v>
      </c>
      <c r="G13" s="200"/>
      <c r="H13" s="130"/>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3"/>
    </row>
    <row r="14" spans="1:47" ht="19.5" customHeight="1">
      <c r="A14" s="19" t="s">
        <v>1</v>
      </c>
      <c r="B14" s="20" t="s">
        <v>2</v>
      </c>
      <c r="C14" s="89">
        <f>C15</f>
        <v>1790</v>
      </c>
      <c r="D14" s="89">
        <f>D15</f>
        <v>1610.191836</v>
      </c>
      <c r="E14" s="124">
        <f>D14/C14</f>
        <v>0.8995485117318436</v>
      </c>
      <c r="F14" s="216">
        <f>D14/G14</f>
        <v>4.389835976008724</v>
      </c>
      <c r="G14" s="201">
        <f>G15</f>
        <v>366.8</v>
      </c>
      <c r="H14" s="130"/>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3"/>
    </row>
    <row r="15" spans="1:48" ht="19.5" customHeight="1">
      <c r="A15" s="19" t="s">
        <v>3</v>
      </c>
      <c r="B15" s="20" t="s">
        <v>4</v>
      </c>
      <c r="C15" s="89">
        <f>C16+C18</f>
        <v>1790</v>
      </c>
      <c r="D15" s="89">
        <f>D16+D18</f>
        <v>1610.191836</v>
      </c>
      <c r="E15" s="124">
        <f>D15/C15</f>
        <v>0.8995485117318436</v>
      </c>
      <c r="F15" s="216">
        <f>F16+F18</f>
        <v>0</v>
      </c>
      <c r="G15" s="202">
        <f>G16+G18</f>
        <v>366.8</v>
      </c>
      <c r="H15" s="131"/>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3"/>
      <c r="AV15" s="24">
        <f>AV16+AV18</f>
        <v>255.79500000000002</v>
      </c>
    </row>
    <row r="16" spans="1:48" ht="19.5" customHeight="1">
      <c r="A16" s="19">
        <v>1</v>
      </c>
      <c r="B16" s="20" t="s">
        <v>37</v>
      </c>
      <c r="C16" s="89">
        <f>SUM(C17:C17)</f>
        <v>200</v>
      </c>
      <c r="D16" s="89">
        <f>SUM(D17:D17)</f>
        <v>125</v>
      </c>
      <c r="E16" s="124">
        <f>E17</f>
        <v>0.625</v>
      </c>
      <c r="F16" s="216">
        <f>F17</f>
        <v>0</v>
      </c>
      <c r="G16" s="203">
        <f>G17</f>
        <v>270</v>
      </c>
      <c r="H16" s="130"/>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3"/>
      <c r="AV16" s="24">
        <f>AV17</f>
        <v>185</v>
      </c>
    </row>
    <row r="17" spans="1:48" ht="30" customHeight="1">
      <c r="A17" s="11" t="s">
        <v>19</v>
      </c>
      <c r="B17" s="33" t="s">
        <v>42</v>
      </c>
      <c r="C17" s="95">
        <v>200</v>
      </c>
      <c r="D17" s="95">
        <v>125</v>
      </c>
      <c r="E17" s="122">
        <f aca="true" t="shared" si="0" ref="E17:E23">D17/C17</f>
        <v>0.625</v>
      </c>
      <c r="F17" s="217">
        <v>0</v>
      </c>
      <c r="G17" s="204">
        <v>270</v>
      </c>
      <c r="H17" s="130"/>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3"/>
      <c r="AV17" s="13">
        <v>185</v>
      </c>
    </row>
    <row r="18" spans="1:48" s="28" customFormat="1" ht="19.5" customHeight="1">
      <c r="A18" s="19">
        <v>2</v>
      </c>
      <c r="B18" s="20" t="s">
        <v>5</v>
      </c>
      <c r="C18" s="89">
        <f>SUM(C19:C26)</f>
        <v>1590</v>
      </c>
      <c r="D18" s="89">
        <f>SUM(D19:D26)</f>
        <v>1485.191836</v>
      </c>
      <c r="E18" s="124">
        <f t="shared" si="0"/>
        <v>0.9340829157232704</v>
      </c>
      <c r="F18" s="216"/>
      <c r="G18" s="203">
        <f>SUM(G19:G24)</f>
        <v>96.8</v>
      </c>
      <c r="H18" s="130"/>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2"/>
      <c r="AV18" s="27">
        <f>SUM(AV19:AV22)</f>
        <v>70.795</v>
      </c>
    </row>
    <row r="19" spans="1:48" ht="19.5" customHeight="1">
      <c r="A19" s="11" t="s">
        <v>21</v>
      </c>
      <c r="B19" s="153" t="s">
        <v>58</v>
      </c>
      <c r="C19" s="95">
        <v>30</v>
      </c>
      <c r="D19" s="95">
        <v>0</v>
      </c>
      <c r="E19" s="122">
        <f t="shared" si="0"/>
        <v>0</v>
      </c>
      <c r="F19" s="217">
        <f>D19/G19</f>
        <v>0</v>
      </c>
      <c r="G19" s="205">
        <v>38.3</v>
      </c>
      <c r="H19" s="130"/>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3"/>
      <c r="AV19" s="13">
        <v>6.03</v>
      </c>
    </row>
    <row r="20" spans="1:48" s="12" customFormat="1" ht="19.5" customHeight="1">
      <c r="A20" s="11" t="s">
        <v>22</v>
      </c>
      <c r="B20" s="153" t="s">
        <v>43</v>
      </c>
      <c r="C20" s="95">
        <v>5</v>
      </c>
      <c r="D20" s="95">
        <v>0</v>
      </c>
      <c r="E20" s="122">
        <f t="shared" si="0"/>
        <v>0</v>
      </c>
      <c r="F20" s="217">
        <v>0</v>
      </c>
      <c r="G20" s="206">
        <v>0</v>
      </c>
      <c r="H20" s="130"/>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3"/>
      <c r="AV20" s="13">
        <v>21.265</v>
      </c>
    </row>
    <row r="21" spans="1:48" s="12" customFormat="1" ht="15.75">
      <c r="A21" s="11" t="s">
        <v>23</v>
      </c>
      <c r="B21" s="154" t="s">
        <v>59</v>
      </c>
      <c r="C21" s="95">
        <v>20</v>
      </c>
      <c r="D21" s="95">
        <v>21.3</v>
      </c>
      <c r="E21" s="122">
        <f t="shared" si="0"/>
        <v>1.065</v>
      </c>
      <c r="F21" s="217">
        <f>D21/G21</f>
        <v>0.5461538461538462</v>
      </c>
      <c r="G21" s="205">
        <v>39</v>
      </c>
      <c r="H21" s="130"/>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3"/>
      <c r="AV21" s="15">
        <v>38.5</v>
      </c>
    </row>
    <row r="22" spans="1:48" ht="19.5" customHeight="1">
      <c r="A22" s="11" t="s">
        <v>34</v>
      </c>
      <c r="B22" s="154" t="s">
        <v>60</v>
      </c>
      <c r="C22" s="95">
        <v>115</v>
      </c>
      <c r="D22" s="95">
        <v>75</v>
      </c>
      <c r="E22" s="122">
        <f t="shared" si="0"/>
        <v>0.6521739130434783</v>
      </c>
      <c r="F22" s="217">
        <v>0</v>
      </c>
      <c r="G22" s="206">
        <v>9</v>
      </c>
      <c r="H22" s="130"/>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3"/>
      <c r="AV22" s="14">
        <v>5</v>
      </c>
    </row>
    <row r="23" spans="1:48" ht="19.5" customHeight="1">
      <c r="A23" s="11" t="s">
        <v>53</v>
      </c>
      <c r="B23" s="154" t="s">
        <v>61</v>
      </c>
      <c r="C23" s="95">
        <v>120</v>
      </c>
      <c r="D23" s="95">
        <v>144.7</v>
      </c>
      <c r="E23" s="122">
        <f t="shared" si="0"/>
        <v>1.2058333333333333</v>
      </c>
      <c r="F23" s="217">
        <v>0</v>
      </c>
      <c r="G23" s="206">
        <v>10.5</v>
      </c>
      <c r="H23" s="130"/>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3"/>
      <c r="AV23" s="14"/>
    </row>
    <row r="24" spans="1:48" ht="19.5" customHeight="1">
      <c r="A24" s="11" t="s">
        <v>54</v>
      </c>
      <c r="B24" s="154" t="s">
        <v>125</v>
      </c>
      <c r="C24" s="95">
        <v>0</v>
      </c>
      <c r="D24" s="225">
        <v>33.9</v>
      </c>
      <c r="E24" s="122">
        <v>1</v>
      </c>
      <c r="F24" s="217">
        <v>0</v>
      </c>
      <c r="G24" s="206">
        <v>0</v>
      </c>
      <c r="H24" s="130"/>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3"/>
      <c r="AV24" s="14"/>
    </row>
    <row r="25" spans="1:48" ht="19.5" customHeight="1">
      <c r="A25" s="11" t="s">
        <v>55</v>
      </c>
      <c r="B25" s="154" t="s">
        <v>62</v>
      </c>
      <c r="C25" s="95">
        <v>1300</v>
      </c>
      <c r="D25" s="95">
        <v>1202.291836</v>
      </c>
      <c r="E25" s="122">
        <f>D25/C25</f>
        <v>0.924839873846154</v>
      </c>
      <c r="F25" s="217">
        <v>0</v>
      </c>
      <c r="G25" s="206">
        <v>0</v>
      </c>
      <c r="H25" s="130"/>
      <c r="I25" s="195">
        <v>1202291836</v>
      </c>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3"/>
      <c r="AV25" s="14"/>
    </row>
    <row r="26" spans="1:48" ht="19.5" customHeight="1">
      <c r="A26" s="11" t="s">
        <v>56</v>
      </c>
      <c r="B26" s="192" t="s">
        <v>134</v>
      </c>
      <c r="C26" s="95"/>
      <c r="D26" s="95">
        <v>8</v>
      </c>
      <c r="E26" s="122"/>
      <c r="F26" s="217"/>
      <c r="G26" s="206"/>
      <c r="H26" s="130"/>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3"/>
      <c r="AV26" s="14"/>
    </row>
    <row r="27" spans="1:48" ht="19.5" customHeight="1">
      <c r="A27" s="19" t="s">
        <v>6</v>
      </c>
      <c r="B27" s="20" t="s">
        <v>7</v>
      </c>
      <c r="C27" s="89">
        <f>C28</f>
        <v>510</v>
      </c>
      <c r="D27" s="89">
        <f>D28</f>
        <v>113.983465</v>
      </c>
      <c r="E27" s="124">
        <f>D27/C27</f>
        <v>0.2234969901960784</v>
      </c>
      <c r="F27" s="216">
        <f>D27/G27</f>
        <v>2.5329658888888886</v>
      </c>
      <c r="G27" s="203">
        <f>G18-G36</f>
        <v>45</v>
      </c>
      <c r="H27" s="133"/>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3"/>
      <c r="AV27" s="24">
        <f>AV28</f>
        <v>49.938500000000005</v>
      </c>
    </row>
    <row r="28" spans="1:48" ht="19.5" customHeight="1">
      <c r="A28" s="22">
        <v>1</v>
      </c>
      <c r="B28" s="21" t="s">
        <v>11</v>
      </c>
      <c r="C28" s="106">
        <f>C29</f>
        <v>510</v>
      </c>
      <c r="D28" s="106">
        <f>D29</f>
        <v>113.983465</v>
      </c>
      <c r="E28" s="134">
        <f>E29</f>
        <v>0.2234969901960784</v>
      </c>
      <c r="F28" s="218">
        <f>F29</f>
        <v>2.5329658888888886</v>
      </c>
      <c r="G28" s="207">
        <f>SUM(G27)</f>
        <v>45</v>
      </c>
      <c r="H28" s="135"/>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3"/>
      <c r="AV28" s="29">
        <f>AV29</f>
        <v>49.938500000000005</v>
      </c>
    </row>
    <row r="29" spans="1:48" ht="19.5" customHeight="1">
      <c r="A29" s="11" t="s">
        <v>8</v>
      </c>
      <c r="B29" s="18" t="s">
        <v>12</v>
      </c>
      <c r="C29" s="95">
        <f>SUM(C30:C31)</f>
        <v>510</v>
      </c>
      <c r="D29" s="95">
        <f>SUM(D30:D31)</f>
        <v>113.983465</v>
      </c>
      <c r="E29" s="122">
        <f>D29/C29</f>
        <v>0.2234969901960784</v>
      </c>
      <c r="F29" s="217">
        <f>D29/G29</f>
        <v>2.5329658888888886</v>
      </c>
      <c r="G29" s="202">
        <f>G30+G31</f>
        <v>45</v>
      </c>
      <c r="H29" s="136"/>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3"/>
      <c r="AV29" s="26">
        <f>SUM(AV30:AV31)</f>
        <v>49.938500000000005</v>
      </c>
    </row>
    <row r="30" spans="1:49" ht="19.5" customHeight="1">
      <c r="A30" s="11"/>
      <c r="B30" s="18" t="s">
        <v>35</v>
      </c>
      <c r="C30" s="95">
        <v>306</v>
      </c>
      <c r="D30" s="95">
        <v>68.390079</v>
      </c>
      <c r="E30" s="122">
        <f>D30/C30</f>
        <v>0.22349699019607844</v>
      </c>
      <c r="F30" s="217">
        <f>D30/G30</f>
        <v>2.532965888888889</v>
      </c>
      <c r="G30" s="202">
        <f>G28*60%</f>
        <v>27</v>
      </c>
      <c r="H30" s="189"/>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3"/>
      <c r="AV30" s="26">
        <v>29.9631</v>
      </c>
      <c r="AW30" s="50">
        <v>182164486.25</v>
      </c>
    </row>
    <row r="31" spans="1:49" ht="19.5" customHeight="1">
      <c r="A31" s="11"/>
      <c r="B31" s="18" t="s">
        <v>36</v>
      </c>
      <c r="C31" s="95">
        <v>204</v>
      </c>
      <c r="D31" s="95">
        <v>45.593386</v>
      </c>
      <c r="E31" s="122">
        <f>D31/C31</f>
        <v>0.22349699019607844</v>
      </c>
      <c r="F31" s="217">
        <f>D31/G31</f>
        <v>2.532965888888889</v>
      </c>
      <c r="G31" s="202">
        <f>G28*40%</f>
        <v>18</v>
      </c>
      <c r="H31" s="189"/>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3"/>
      <c r="AV31" s="26">
        <v>19.9754</v>
      </c>
      <c r="AW31" s="50">
        <v>72865794.5</v>
      </c>
    </row>
    <row r="32" spans="1:49" ht="19.5" customHeight="1">
      <c r="A32" s="11" t="s">
        <v>10</v>
      </c>
      <c r="B32" s="18" t="s">
        <v>13</v>
      </c>
      <c r="C32" s="95"/>
      <c r="D32" s="108"/>
      <c r="E32" s="137"/>
      <c r="F32" s="219"/>
      <c r="G32" s="202"/>
      <c r="H32" s="189"/>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3"/>
      <c r="AV32" s="13"/>
      <c r="AW32" s="50">
        <v>109298691.75</v>
      </c>
    </row>
    <row r="33" spans="1:48" ht="19.5" customHeight="1">
      <c r="A33" s="19" t="s">
        <v>14</v>
      </c>
      <c r="B33" s="20" t="s">
        <v>15</v>
      </c>
      <c r="C33" s="89">
        <f>C34+C36</f>
        <v>1280</v>
      </c>
      <c r="D33" s="89">
        <f>D34+D36</f>
        <v>1104.698877</v>
      </c>
      <c r="E33" s="124">
        <f aca="true" t="shared" si="1" ref="E33:E41">D33/C33</f>
        <v>0.86304599765625</v>
      </c>
      <c r="F33" s="216">
        <f>F34+F36</f>
        <v>19.3760686965537</v>
      </c>
      <c r="G33" s="208">
        <f>G34+G36</f>
        <v>321.8</v>
      </c>
      <c r="H33" s="138"/>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3"/>
      <c r="AV33" s="24">
        <f>AV34+AV36</f>
        <v>205.8565</v>
      </c>
    </row>
    <row r="34" spans="1:48" ht="19.5" customHeight="1">
      <c r="A34" s="8">
        <v>1</v>
      </c>
      <c r="B34" s="20" t="s">
        <v>37</v>
      </c>
      <c r="C34" s="111">
        <f>SUM(C35:C35)</f>
        <v>200</v>
      </c>
      <c r="D34" s="111">
        <f>SUM(D35:D35)</f>
        <v>125</v>
      </c>
      <c r="E34" s="134">
        <f t="shared" si="1"/>
        <v>0.625</v>
      </c>
      <c r="F34" s="218">
        <f>D34/G34</f>
        <v>0.46296296296296297</v>
      </c>
      <c r="G34" s="202">
        <f>G35</f>
        <v>270</v>
      </c>
      <c r="H34" s="139"/>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3"/>
      <c r="AV34" s="25">
        <f>AV35</f>
        <v>185</v>
      </c>
    </row>
    <row r="35" spans="1:48" ht="33" customHeight="1">
      <c r="A35" s="6"/>
      <c r="B35" s="33" t="s">
        <v>42</v>
      </c>
      <c r="C35" s="95">
        <v>200</v>
      </c>
      <c r="D35" s="95">
        <f>D17</f>
        <v>125</v>
      </c>
      <c r="E35" s="122">
        <f t="shared" si="1"/>
        <v>0.625</v>
      </c>
      <c r="F35" s="217">
        <f>D35/G35</f>
        <v>0.46296296296296297</v>
      </c>
      <c r="G35" s="202">
        <f>G17</f>
        <v>270</v>
      </c>
      <c r="H35" s="139"/>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3"/>
      <c r="AV35" s="26">
        <v>185</v>
      </c>
    </row>
    <row r="36" spans="1:48" s="36" customFormat="1" ht="19.5" customHeight="1">
      <c r="A36" s="19">
        <v>2</v>
      </c>
      <c r="B36" s="34" t="s">
        <v>5</v>
      </c>
      <c r="C36" s="111">
        <f>SUM(C37:C44)</f>
        <v>1080</v>
      </c>
      <c r="D36" s="111">
        <f>SUM(D37:D44)</f>
        <v>979.698877</v>
      </c>
      <c r="E36" s="134">
        <f t="shared" si="1"/>
        <v>0.9071285898148148</v>
      </c>
      <c r="F36" s="218">
        <f>D36/G36</f>
        <v>18.913105733590736</v>
      </c>
      <c r="G36" s="202">
        <f>SUM(G37:G43)</f>
        <v>51.8</v>
      </c>
      <c r="H36" s="140"/>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35"/>
      <c r="AV36" s="25">
        <f>SUM(AV37:AV40)</f>
        <v>20.8565</v>
      </c>
    </row>
    <row r="37" spans="1:48" ht="15.75">
      <c r="A37" s="11" t="s">
        <v>21</v>
      </c>
      <c r="B37" s="18" t="s">
        <v>58</v>
      </c>
      <c r="C37" s="95">
        <v>30</v>
      </c>
      <c r="D37" s="95">
        <f>D19</f>
        <v>0</v>
      </c>
      <c r="E37" s="122">
        <f t="shared" si="1"/>
        <v>0</v>
      </c>
      <c r="F37" s="217">
        <f>D37/G37</f>
        <v>0</v>
      </c>
      <c r="G37" s="209">
        <f>G19</f>
        <v>38.3</v>
      </c>
      <c r="H37" s="136"/>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3"/>
      <c r="AV37" s="26">
        <v>6.03</v>
      </c>
    </row>
    <row r="38" spans="1:48" ht="15.75">
      <c r="A38" s="11" t="s">
        <v>22</v>
      </c>
      <c r="B38" s="18" t="s">
        <v>43</v>
      </c>
      <c r="C38" s="95">
        <v>1</v>
      </c>
      <c r="D38" s="95">
        <f>D20*90%</f>
        <v>0</v>
      </c>
      <c r="E38" s="122">
        <f t="shared" si="1"/>
        <v>0</v>
      </c>
      <c r="F38" s="217">
        <v>0</v>
      </c>
      <c r="G38" s="209">
        <f>G20*10%</f>
        <v>0</v>
      </c>
      <c r="H38" s="136"/>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3"/>
      <c r="AV38" s="26">
        <v>2.1265</v>
      </c>
    </row>
    <row r="39" spans="1:48" ht="15.75">
      <c r="A39" s="11" t="s">
        <v>23</v>
      </c>
      <c r="B39" s="18" t="s">
        <v>59</v>
      </c>
      <c r="C39" s="95">
        <v>4</v>
      </c>
      <c r="D39" s="95">
        <f>D21*20%</f>
        <v>4.260000000000001</v>
      </c>
      <c r="E39" s="122">
        <f t="shared" si="1"/>
        <v>1.0650000000000002</v>
      </c>
      <c r="F39" s="217">
        <f>D39/G39</f>
        <v>0.5461538461538462</v>
      </c>
      <c r="G39" s="209">
        <f>G21*20%</f>
        <v>7.800000000000001</v>
      </c>
      <c r="H39" s="136"/>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3"/>
      <c r="AV39" s="17">
        <v>7.7</v>
      </c>
    </row>
    <row r="40" spans="1:48" ht="19.5" customHeight="1">
      <c r="A40" s="11" t="s">
        <v>34</v>
      </c>
      <c r="B40" s="18" t="s">
        <v>60</v>
      </c>
      <c r="C40" s="95">
        <v>46</v>
      </c>
      <c r="D40" s="95">
        <f>D22*40%</f>
        <v>30</v>
      </c>
      <c r="E40" s="122">
        <f t="shared" si="1"/>
        <v>0.6521739130434783</v>
      </c>
      <c r="F40" s="217">
        <v>0</v>
      </c>
      <c r="G40" s="209">
        <f>G22*40%</f>
        <v>3.6</v>
      </c>
      <c r="H40" s="136"/>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3"/>
      <c r="AV40" s="16">
        <v>5</v>
      </c>
    </row>
    <row r="41" spans="1:48" ht="19.5" customHeight="1">
      <c r="A41" s="11" t="s">
        <v>53</v>
      </c>
      <c r="B41" s="18" t="s">
        <v>61</v>
      </c>
      <c r="C41" s="95">
        <v>24</v>
      </c>
      <c r="D41" s="95">
        <f>D23*20%</f>
        <v>28.939999999999998</v>
      </c>
      <c r="E41" s="122">
        <f t="shared" si="1"/>
        <v>1.2058333333333333</v>
      </c>
      <c r="F41" s="217">
        <v>0</v>
      </c>
      <c r="G41" s="209">
        <f>G23*20%</f>
        <v>2.1</v>
      </c>
      <c r="H41" s="136"/>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3"/>
      <c r="AV41" s="16"/>
    </row>
    <row r="42" spans="1:48" ht="19.5" customHeight="1">
      <c r="A42" s="11" t="s">
        <v>54</v>
      </c>
      <c r="B42" s="154" t="s">
        <v>125</v>
      </c>
      <c r="C42" s="95">
        <v>0</v>
      </c>
      <c r="D42" s="95">
        <f>D24*20%</f>
        <v>6.78</v>
      </c>
      <c r="E42" s="122"/>
      <c r="F42" s="217"/>
      <c r="G42" s="209">
        <f>G24*20%</f>
        <v>0</v>
      </c>
      <c r="H42" s="136"/>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3"/>
      <c r="AV42" s="16"/>
    </row>
    <row r="43" spans="1:48" ht="19.5" customHeight="1">
      <c r="A43" s="11" t="s">
        <v>55</v>
      </c>
      <c r="B43" s="18" t="s">
        <v>62</v>
      </c>
      <c r="C43" s="95">
        <v>975</v>
      </c>
      <c r="D43" s="95">
        <f>D25*75%</f>
        <v>901.718877</v>
      </c>
      <c r="E43" s="122">
        <f>D43/C43</f>
        <v>0.9248398738461538</v>
      </c>
      <c r="F43" s="217">
        <v>0</v>
      </c>
      <c r="G43" s="209">
        <f>G25*75%</f>
        <v>0</v>
      </c>
      <c r="H43" s="136"/>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3"/>
      <c r="AV43" s="16"/>
    </row>
    <row r="44" spans="1:48" ht="19.5" customHeight="1">
      <c r="A44" s="11" t="s">
        <v>56</v>
      </c>
      <c r="B44" s="192" t="s">
        <v>134</v>
      </c>
      <c r="C44" s="95"/>
      <c r="D44" s="95">
        <v>8</v>
      </c>
      <c r="E44" s="122"/>
      <c r="F44" s="217"/>
      <c r="G44" s="209"/>
      <c r="H44" s="136"/>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3"/>
      <c r="AV44" s="16"/>
    </row>
    <row r="45" spans="1:48" ht="19.5" customHeight="1">
      <c r="A45" s="19" t="s">
        <v>16</v>
      </c>
      <c r="B45" s="20" t="s">
        <v>17</v>
      </c>
      <c r="C45" s="132">
        <f>C46</f>
        <v>17322.661</v>
      </c>
      <c r="D45" s="132">
        <f>D46</f>
        <v>6608.836716999999</v>
      </c>
      <c r="E45" s="141">
        <f>E46</f>
        <v>0.6400178951008761</v>
      </c>
      <c r="F45" s="220">
        <f>F46</f>
        <v>1.7672507386262521</v>
      </c>
      <c r="G45" s="208">
        <f>G46</f>
        <v>3888.2105999999994</v>
      </c>
      <c r="H45" s="136"/>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3"/>
      <c r="AV45" s="13"/>
    </row>
    <row r="46" spans="1:48" ht="19.5" customHeight="1">
      <c r="A46" s="19" t="s">
        <v>3</v>
      </c>
      <c r="B46" s="20" t="s">
        <v>18</v>
      </c>
      <c r="C46" s="89">
        <f>C47+C58+C68+C75</f>
        <v>17322.661</v>
      </c>
      <c r="D46" s="89">
        <f>D47+D58+D68+D75</f>
        <v>6608.836716999999</v>
      </c>
      <c r="E46" s="89">
        <f>E47+E58+E68+E75</f>
        <v>0.6400178951008761</v>
      </c>
      <c r="F46" s="221">
        <f>F47+F58+F68+F75</f>
        <v>1.7672507386262521</v>
      </c>
      <c r="G46" s="202">
        <f>G47+G58+G68+G75</f>
        <v>3888.2105999999994</v>
      </c>
      <c r="H46" s="14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3"/>
      <c r="AV46" s="23">
        <f>AV47+AV58+AV68</f>
        <v>22203.363051</v>
      </c>
    </row>
    <row r="47" spans="1:48" ht="19.5" customHeight="1">
      <c r="A47" s="19">
        <v>1</v>
      </c>
      <c r="B47" s="20" t="s">
        <v>11</v>
      </c>
      <c r="C47" s="89">
        <f>C48+C49</f>
        <v>11226.661</v>
      </c>
      <c r="D47" s="89">
        <f>D48+D49</f>
        <v>6060.5621439999995</v>
      </c>
      <c r="E47" s="124">
        <f aca="true" t="shared" si="2" ref="E47:E57">D47/C47</f>
        <v>0.5398365679697641</v>
      </c>
      <c r="F47" s="216">
        <f>D47/G47</f>
        <v>1.7672507386262521</v>
      </c>
      <c r="G47" s="202">
        <f>G48+G49</f>
        <v>3429.3731</v>
      </c>
      <c r="H47" s="173"/>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3"/>
      <c r="AV47" s="23">
        <f>SUM(AV48:AV57)</f>
        <v>6654.62201</v>
      </c>
    </row>
    <row r="48" spans="1:48" s="47" customFormat="1" ht="19.5" customHeight="1">
      <c r="A48" s="53" t="s">
        <v>19</v>
      </c>
      <c r="B48" s="51" t="s">
        <v>78</v>
      </c>
      <c r="C48" s="111">
        <v>6087</v>
      </c>
      <c r="D48" s="226">
        <v>4300.930192</v>
      </c>
      <c r="E48" s="134">
        <f t="shared" si="2"/>
        <v>0.7065763417118449</v>
      </c>
      <c r="F48" s="218">
        <f>D48/G48</f>
        <v>1.3981526894639795</v>
      </c>
      <c r="G48" s="210">
        <v>3076.152</v>
      </c>
      <c r="H48" s="143"/>
      <c r="I48" s="194">
        <v>4300930192</v>
      </c>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54"/>
      <c r="AV48" s="55">
        <v>4231.8</v>
      </c>
    </row>
    <row r="49" spans="1:48" s="47" customFormat="1" ht="19.5" customHeight="1">
      <c r="A49" s="53" t="s">
        <v>20</v>
      </c>
      <c r="B49" s="51" t="s">
        <v>38</v>
      </c>
      <c r="C49" s="111">
        <f>SUM(C50:C57)</f>
        <v>5139.661</v>
      </c>
      <c r="D49" s="111">
        <f>SUM(D50:D57)</f>
        <v>1759.631952</v>
      </c>
      <c r="E49" s="134">
        <f t="shared" si="2"/>
        <v>0.3423634266929278</v>
      </c>
      <c r="F49" s="218">
        <f>D49/G49</f>
        <v>4.9816728162615425</v>
      </c>
      <c r="G49" s="211">
        <f>SUM(G50:G57)</f>
        <v>353.2211</v>
      </c>
      <c r="H49" s="176"/>
      <c r="I49" s="196">
        <v>1606.057813</v>
      </c>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56"/>
      <c r="AV49" s="55">
        <v>2422.82201</v>
      </c>
    </row>
    <row r="50" spans="1:48" s="43" customFormat="1" ht="19.5" customHeight="1">
      <c r="A50" s="52" t="s">
        <v>79</v>
      </c>
      <c r="B50" s="41" t="s">
        <v>66</v>
      </c>
      <c r="C50" s="95">
        <v>177</v>
      </c>
      <c r="D50" s="227">
        <v>13.290420000000001</v>
      </c>
      <c r="E50" s="122">
        <f t="shared" si="2"/>
        <v>0.07508711864406781</v>
      </c>
      <c r="F50" s="217">
        <f>D50/G50</f>
        <v>0.6984169191275582</v>
      </c>
      <c r="G50" s="209">
        <v>19.02935</v>
      </c>
      <c r="H50" s="174"/>
      <c r="I50" s="198">
        <v>19029350</v>
      </c>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42"/>
      <c r="AV50" s="17"/>
    </row>
    <row r="51" spans="1:48" s="43" customFormat="1" ht="30">
      <c r="A51" s="52" t="s">
        <v>80</v>
      </c>
      <c r="B51" s="44" t="s">
        <v>67</v>
      </c>
      <c r="C51" s="95">
        <v>135</v>
      </c>
      <c r="D51" s="227">
        <v>31.691373</v>
      </c>
      <c r="E51" s="122">
        <f t="shared" si="2"/>
        <v>0.2347509111111111</v>
      </c>
      <c r="F51" s="217">
        <f>D51/G51</f>
        <v>1.651301887529798</v>
      </c>
      <c r="G51" s="209">
        <v>19.19175</v>
      </c>
      <c r="H51" s="175"/>
      <c r="I51" s="198">
        <v>19191750</v>
      </c>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42"/>
      <c r="AV51" s="17"/>
    </row>
    <row r="52" spans="1:48" s="43" customFormat="1" ht="30">
      <c r="A52" s="52" t="s">
        <v>81</v>
      </c>
      <c r="B52" s="44" t="s">
        <v>68</v>
      </c>
      <c r="C52" s="95">
        <v>326</v>
      </c>
      <c r="D52" s="95">
        <v>0</v>
      </c>
      <c r="E52" s="122">
        <f t="shared" si="2"/>
        <v>0</v>
      </c>
      <c r="F52" s="217">
        <v>0</v>
      </c>
      <c r="G52" s="209">
        <v>15</v>
      </c>
      <c r="H52" s="144"/>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42"/>
      <c r="AV52" s="17"/>
    </row>
    <row r="53" spans="1:48" s="43" customFormat="1" ht="30">
      <c r="A53" s="52" t="s">
        <v>82</v>
      </c>
      <c r="B53" s="45" t="s">
        <v>70</v>
      </c>
      <c r="C53" s="95">
        <v>645</v>
      </c>
      <c r="D53" s="95">
        <v>0</v>
      </c>
      <c r="E53" s="122">
        <f t="shared" si="2"/>
        <v>0</v>
      </c>
      <c r="F53" s="217">
        <v>0</v>
      </c>
      <c r="G53" s="209"/>
      <c r="H53" s="144"/>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42"/>
      <c r="AV53" s="17"/>
    </row>
    <row r="54" spans="1:48" s="43" customFormat="1" ht="30">
      <c r="A54" s="52" t="s">
        <v>83</v>
      </c>
      <c r="B54" s="45" t="s">
        <v>69</v>
      </c>
      <c r="C54" s="95">
        <v>2200</v>
      </c>
      <c r="D54" s="95">
        <v>1664.8387</v>
      </c>
      <c r="E54" s="122">
        <f t="shared" si="2"/>
        <v>0.7567448636363636</v>
      </c>
      <c r="F54" s="217">
        <v>0</v>
      </c>
      <c r="G54" s="209">
        <v>300</v>
      </c>
      <c r="H54" s="144"/>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42"/>
      <c r="AV54" s="17"/>
    </row>
    <row r="55" spans="1:48" s="43" customFormat="1" ht="15.75">
      <c r="A55" s="52" t="s">
        <v>127</v>
      </c>
      <c r="B55" s="45" t="s">
        <v>128</v>
      </c>
      <c r="C55" s="95">
        <v>249.317</v>
      </c>
      <c r="D55" s="95">
        <v>4</v>
      </c>
      <c r="E55" s="122">
        <f t="shared" si="2"/>
        <v>0.016043831748336453</v>
      </c>
      <c r="F55" s="217">
        <v>0</v>
      </c>
      <c r="G55" s="209"/>
      <c r="H55" s="144"/>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42"/>
      <c r="AV55" s="17"/>
    </row>
    <row r="56" spans="1:48" s="43" customFormat="1" ht="30">
      <c r="A56" s="52" t="s">
        <v>129</v>
      </c>
      <c r="B56" s="45" t="s">
        <v>130</v>
      </c>
      <c r="C56" s="95">
        <v>1360</v>
      </c>
      <c r="D56" s="95">
        <v>0</v>
      </c>
      <c r="E56" s="122">
        <f>D56/C56</f>
        <v>0</v>
      </c>
      <c r="F56" s="217">
        <v>0</v>
      </c>
      <c r="G56" s="209"/>
      <c r="H56" s="144"/>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42"/>
      <c r="AV56" s="17"/>
    </row>
    <row r="57" spans="1:48" s="43" customFormat="1" ht="60">
      <c r="A57" s="52" t="s">
        <v>136</v>
      </c>
      <c r="B57" s="45" t="s">
        <v>137</v>
      </c>
      <c r="C57" s="95">
        <v>47.344</v>
      </c>
      <c r="D57" s="228">
        <v>45.811459</v>
      </c>
      <c r="E57" s="122">
        <f t="shared" si="2"/>
        <v>0.9676296679621493</v>
      </c>
      <c r="F57" s="217">
        <v>0</v>
      </c>
      <c r="G57" s="209">
        <v>0</v>
      </c>
      <c r="H57" s="144"/>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42"/>
      <c r="AV57" s="17"/>
    </row>
    <row r="58" spans="1:48" ht="19.5" customHeight="1">
      <c r="A58" s="19">
        <v>2</v>
      </c>
      <c r="B58" s="20" t="s">
        <v>26</v>
      </c>
      <c r="C58" s="89">
        <f>C59+C60</f>
        <v>4622</v>
      </c>
      <c r="D58" s="89">
        <f>D59+D60</f>
        <v>463.038094</v>
      </c>
      <c r="E58" s="89">
        <f>E59+E60</f>
        <v>0.10018132713111207</v>
      </c>
      <c r="F58" s="221">
        <f>F59+F60</f>
        <v>0</v>
      </c>
      <c r="G58" s="202">
        <f>G59+G60</f>
        <v>0.24</v>
      </c>
      <c r="H58" s="145"/>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V58" s="23">
        <f>SUM(AV59:AV67)</f>
        <v>14737.564041</v>
      </c>
    </row>
    <row r="59" spans="1:48" s="47" customFormat="1" ht="19.5" customHeight="1">
      <c r="A59" s="22" t="s">
        <v>21</v>
      </c>
      <c r="B59" s="51" t="s">
        <v>77</v>
      </c>
      <c r="C59" s="111">
        <v>0</v>
      </c>
      <c r="D59" s="111">
        <v>0</v>
      </c>
      <c r="E59" s="146"/>
      <c r="F59" s="222"/>
      <c r="G59" s="212"/>
      <c r="H59" s="147"/>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V59" s="46"/>
    </row>
    <row r="60" spans="1:48" s="47" customFormat="1" ht="19.5" customHeight="1">
      <c r="A60" s="22" t="s">
        <v>22</v>
      </c>
      <c r="B60" s="21" t="s">
        <v>39</v>
      </c>
      <c r="C60" s="111">
        <f>SUM(C61:C67)</f>
        <v>4622</v>
      </c>
      <c r="D60" s="111">
        <f>SUM(D61:D67)</f>
        <v>463.038094</v>
      </c>
      <c r="E60" s="134">
        <f aca="true" t="shared" si="3" ref="E60:E67">D60/C60</f>
        <v>0.10018132713111207</v>
      </c>
      <c r="F60" s="218">
        <v>0</v>
      </c>
      <c r="G60" s="213">
        <f>SUM(G61:G67)</f>
        <v>0.24</v>
      </c>
      <c r="H60" s="148"/>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V60" s="48">
        <v>14737.564041</v>
      </c>
    </row>
    <row r="61" spans="1:48" ht="30">
      <c r="A61" s="52" t="s">
        <v>84</v>
      </c>
      <c r="B61" s="57" t="s">
        <v>71</v>
      </c>
      <c r="C61" s="95">
        <v>168</v>
      </c>
      <c r="D61" s="227">
        <v>22.0941</v>
      </c>
      <c r="E61" s="122">
        <f t="shared" si="3"/>
        <v>0.1315125</v>
      </c>
      <c r="F61" s="223">
        <v>0</v>
      </c>
      <c r="G61" s="214">
        <v>0</v>
      </c>
      <c r="H61" s="130"/>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V61" s="7"/>
    </row>
    <row r="62" spans="1:48" ht="15.75">
      <c r="A62" s="52" t="s">
        <v>85</v>
      </c>
      <c r="B62" s="57" t="s">
        <v>72</v>
      </c>
      <c r="C62" s="95">
        <v>180</v>
      </c>
      <c r="D62" s="227">
        <v>5</v>
      </c>
      <c r="E62" s="122">
        <f t="shared" si="3"/>
        <v>0.027777777777777776</v>
      </c>
      <c r="F62" s="223">
        <v>0</v>
      </c>
      <c r="G62" s="214">
        <v>0.24</v>
      </c>
      <c r="H62" s="130"/>
      <c r="I62" s="59">
        <v>240000</v>
      </c>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V62" s="7"/>
    </row>
    <row r="63" spans="1:48" ht="47.25">
      <c r="A63" s="52" t="s">
        <v>86</v>
      </c>
      <c r="B63" s="155" t="s">
        <v>106</v>
      </c>
      <c r="C63" s="95">
        <v>990</v>
      </c>
      <c r="D63" s="227">
        <v>295.487994</v>
      </c>
      <c r="E63" s="122">
        <f t="shared" si="3"/>
        <v>0.2984727212121212</v>
      </c>
      <c r="F63" s="223">
        <v>0</v>
      </c>
      <c r="G63" s="214">
        <v>0</v>
      </c>
      <c r="H63" s="130"/>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V63" s="7"/>
    </row>
    <row r="64" spans="1:48" ht="31.5">
      <c r="A64" s="52" t="s">
        <v>87</v>
      </c>
      <c r="B64" s="156" t="s">
        <v>107</v>
      </c>
      <c r="C64" s="95">
        <v>1000</v>
      </c>
      <c r="D64" s="227">
        <v>140.456</v>
      </c>
      <c r="E64" s="122">
        <f t="shared" si="3"/>
        <v>0.140456</v>
      </c>
      <c r="F64" s="223">
        <v>0</v>
      </c>
      <c r="G64" s="214">
        <v>0</v>
      </c>
      <c r="H64" s="149"/>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V64" s="7"/>
    </row>
    <row r="65" spans="1:48" ht="31.5">
      <c r="A65" s="52" t="s">
        <v>88</v>
      </c>
      <c r="B65" s="157" t="s">
        <v>108</v>
      </c>
      <c r="C65" s="95">
        <v>984</v>
      </c>
      <c r="D65" s="95">
        <v>0</v>
      </c>
      <c r="E65" s="122">
        <f t="shared" si="3"/>
        <v>0</v>
      </c>
      <c r="F65" s="223">
        <v>0</v>
      </c>
      <c r="G65" s="214">
        <v>0</v>
      </c>
      <c r="H65" s="130"/>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V65" s="7"/>
    </row>
    <row r="66" spans="1:48" ht="31.5">
      <c r="A66" s="52" t="s">
        <v>89</v>
      </c>
      <c r="B66" s="157" t="s">
        <v>109</v>
      </c>
      <c r="C66" s="95">
        <v>850</v>
      </c>
      <c r="D66" s="95">
        <v>0</v>
      </c>
      <c r="E66" s="122">
        <f t="shared" si="3"/>
        <v>0</v>
      </c>
      <c r="F66" s="223">
        <v>0</v>
      </c>
      <c r="G66" s="214">
        <v>0</v>
      </c>
      <c r="H66" s="130"/>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V66" s="7"/>
    </row>
    <row r="67" spans="1:48" ht="15.75">
      <c r="A67" s="52" t="s">
        <v>90</v>
      </c>
      <c r="B67" s="157" t="s">
        <v>110</v>
      </c>
      <c r="C67" s="95">
        <v>450</v>
      </c>
      <c r="D67" s="95">
        <v>0</v>
      </c>
      <c r="E67" s="122">
        <f t="shared" si="3"/>
        <v>0</v>
      </c>
      <c r="F67" s="223">
        <v>0</v>
      </c>
      <c r="G67" s="214">
        <v>0</v>
      </c>
      <c r="H67" s="130"/>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V67" s="7"/>
    </row>
    <row r="68" spans="1:48" ht="19.5" customHeight="1">
      <c r="A68" s="19">
        <v>3</v>
      </c>
      <c r="B68" s="20" t="s">
        <v>27</v>
      </c>
      <c r="C68" s="89">
        <f>C69+C70</f>
        <v>1230</v>
      </c>
      <c r="D68" s="89">
        <f>D69+D70</f>
        <v>85.236479</v>
      </c>
      <c r="E68" s="89"/>
      <c r="F68" s="221"/>
      <c r="G68" s="202">
        <f>G69+G70</f>
        <v>458.5975</v>
      </c>
      <c r="H68" s="150"/>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V68" s="23">
        <f>SUM(AV69:AV74)</f>
        <v>811.177</v>
      </c>
    </row>
    <row r="69" spans="1:48" s="47" customFormat="1" ht="19.5" customHeight="1">
      <c r="A69" s="53" t="s">
        <v>24</v>
      </c>
      <c r="B69" s="51" t="s">
        <v>9</v>
      </c>
      <c r="C69" s="111">
        <v>0</v>
      </c>
      <c r="D69" s="111">
        <v>0</v>
      </c>
      <c r="E69" s="111"/>
      <c r="F69" s="224"/>
      <c r="G69" s="213">
        <v>0</v>
      </c>
      <c r="H69" s="158"/>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V69" s="160"/>
    </row>
    <row r="70" spans="1:48" s="47" customFormat="1" ht="19.5" customHeight="1">
      <c r="A70" s="53" t="s">
        <v>25</v>
      </c>
      <c r="B70" s="51" t="s">
        <v>40</v>
      </c>
      <c r="C70" s="111">
        <f>SUM(C71:C74)</f>
        <v>1230</v>
      </c>
      <c r="D70" s="111">
        <f>SUM(D71:D74)</f>
        <v>85.236479</v>
      </c>
      <c r="E70" s="111"/>
      <c r="F70" s="224"/>
      <c r="G70" s="213">
        <f>SUM(G71:G74)</f>
        <v>458.5975</v>
      </c>
      <c r="H70" s="161"/>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V70" s="55">
        <v>811.177</v>
      </c>
    </row>
    <row r="71" spans="1:48" ht="45">
      <c r="A71" s="52" t="s">
        <v>94</v>
      </c>
      <c r="B71" s="44" t="s">
        <v>73</v>
      </c>
      <c r="C71" s="95">
        <v>924</v>
      </c>
      <c r="D71" s="95">
        <v>0</v>
      </c>
      <c r="E71" s="122">
        <f>D71/C71</f>
        <v>0</v>
      </c>
      <c r="F71" s="217">
        <v>0</v>
      </c>
      <c r="G71" s="209">
        <v>458.5975</v>
      </c>
      <c r="H71" s="151"/>
      <c r="I71" s="197">
        <v>458597500</v>
      </c>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V71" s="17"/>
    </row>
    <row r="72" spans="1:48" ht="31.5">
      <c r="A72" s="52" t="s">
        <v>95</v>
      </c>
      <c r="B72" s="49" t="s">
        <v>74</v>
      </c>
      <c r="C72" s="95">
        <v>126</v>
      </c>
      <c r="D72" s="227">
        <v>85.236479</v>
      </c>
      <c r="E72" s="122">
        <f>D72/C72</f>
        <v>0.6764799920634921</v>
      </c>
      <c r="F72" s="217">
        <v>0</v>
      </c>
      <c r="G72" s="209">
        <v>0</v>
      </c>
      <c r="H72" s="151"/>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V72" s="17"/>
    </row>
    <row r="73" spans="1:48" ht="31.5">
      <c r="A73" s="52" t="s">
        <v>96</v>
      </c>
      <c r="B73" s="49" t="s">
        <v>124</v>
      </c>
      <c r="C73" s="95">
        <v>135</v>
      </c>
      <c r="D73" s="95">
        <v>0</v>
      </c>
      <c r="E73" s="122">
        <f>D73/C73</f>
        <v>0</v>
      </c>
      <c r="F73" s="217">
        <v>0</v>
      </c>
      <c r="G73" s="209">
        <v>0</v>
      </c>
      <c r="H73" s="151"/>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V73" s="17"/>
    </row>
    <row r="74" spans="1:48" ht="63">
      <c r="A74" s="52" t="s">
        <v>97</v>
      </c>
      <c r="B74" s="49" t="s">
        <v>111</v>
      </c>
      <c r="C74" s="95">
        <v>45</v>
      </c>
      <c r="D74" s="95">
        <v>0</v>
      </c>
      <c r="E74" s="122">
        <f>D74/C74</f>
        <v>0</v>
      </c>
      <c r="F74" s="217">
        <v>0</v>
      </c>
      <c r="G74" s="209">
        <v>0</v>
      </c>
      <c r="H74" s="151"/>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V74" s="17"/>
    </row>
    <row r="75" spans="1:46" s="28" customFormat="1" ht="28.5">
      <c r="A75" s="19">
        <v>4</v>
      </c>
      <c r="B75" s="40" t="s">
        <v>75</v>
      </c>
      <c r="C75" s="89">
        <f>C76</f>
        <v>244</v>
      </c>
      <c r="D75" s="89">
        <f>D76</f>
        <v>0</v>
      </c>
      <c r="E75" s="89">
        <f>E76</f>
        <v>0</v>
      </c>
      <c r="F75" s="221">
        <f>F76</f>
        <v>0</v>
      </c>
      <c r="G75" s="202">
        <f>G76</f>
        <v>0</v>
      </c>
      <c r="H75" s="152"/>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row>
    <row r="76" spans="1:48" ht="20.25" customHeight="1">
      <c r="A76" s="11"/>
      <c r="B76" s="44" t="s">
        <v>76</v>
      </c>
      <c r="C76" s="95">
        <v>244</v>
      </c>
      <c r="D76" s="95">
        <v>0</v>
      </c>
      <c r="E76" s="122">
        <f>D76/C76</f>
        <v>0</v>
      </c>
      <c r="F76" s="217"/>
      <c r="G76" s="209">
        <v>0</v>
      </c>
      <c r="H76" s="151"/>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V76" s="17"/>
    </row>
    <row r="80" spans="3:6" ht="18.75">
      <c r="C80" s="236"/>
      <c r="D80" s="236"/>
      <c r="E80" s="236"/>
      <c r="F80" s="236"/>
    </row>
  </sheetData>
  <sheetProtection formatCells="0" formatColumns="0" formatRows="0" insertColumns="0" insertRows="0" insertHyperlinks="0" deleteColumns="0" deleteRows="0" sort="0" autoFilter="0" pivotTables="0"/>
  <mergeCells count="19">
    <mergeCell ref="G11:G12"/>
    <mergeCell ref="A1:B1"/>
    <mergeCell ref="C1:F1"/>
    <mergeCell ref="A2:B2"/>
    <mergeCell ref="C2:F2"/>
    <mergeCell ref="C3:F3"/>
    <mergeCell ref="A4:F4"/>
    <mergeCell ref="A5:F5"/>
    <mergeCell ref="A6:F6"/>
    <mergeCell ref="A7:F7"/>
    <mergeCell ref="A8:F8"/>
    <mergeCell ref="A9:F9"/>
    <mergeCell ref="E10:F10"/>
    <mergeCell ref="C80:F80"/>
    <mergeCell ref="E11:F11"/>
    <mergeCell ref="D11:D12"/>
    <mergeCell ref="A11:A12"/>
    <mergeCell ref="B11:B12"/>
    <mergeCell ref="C11:C12"/>
  </mergeCells>
  <printOptions/>
  <pageMargins left="0.31496062992125984" right="0" top="0.56" bottom="0.5511811023622047" header="0.5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4"/>
  </sheetPr>
  <dimension ref="A1:BH96"/>
  <sheetViews>
    <sheetView tabSelected="1" workbookViewId="0" topLeftCell="A85">
      <selection activeCell="B11" sqref="B11:B12"/>
    </sheetView>
  </sheetViews>
  <sheetFormatPr defaultColWidth="9.00390625" defaultRowHeight="14.25"/>
  <cols>
    <col min="1" max="1" width="4.375" style="1" customWidth="1"/>
    <col min="2" max="2" width="47.125" style="1" customWidth="1"/>
    <col min="3" max="3" width="10.75390625" style="39" customWidth="1"/>
    <col min="4" max="4" width="10.75390625" style="39" hidden="1" customWidth="1"/>
    <col min="5" max="5" width="9.50390625" style="169" hidden="1" customWidth="1"/>
    <col min="6" max="6" width="11.375" style="39" customWidth="1"/>
    <col min="7" max="7" width="11.375" style="187" hidden="1" customWidth="1"/>
    <col min="8" max="8" width="11.375" style="169" hidden="1" customWidth="1"/>
    <col min="9" max="9" width="9.375" style="1" customWidth="1"/>
    <col min="10" max="10" width="11.125" style="1" customWidth="1"/>
    <col min="11" max="11" width="14.125" style="1" hidden="1" customWidth="1"/>
    <col min="12" max="12" width="11.375" style="82" hidden="1" customWidth="1"/>
    <col min="13" max="13" width="11.375" style="1" hidden="1" customWidth="1"/>
    <col min="14" max="57" width="14.125" style="1" customWidth="1"/>
    <col min="58" max="58" width="14.125" style="0" customWidth="1"/>
    <col min="59" max="59" width="15.25390625" style="0" customWidth="1"/>
    <col min="60" max="60" width="10.875" style="0" bestFit="1" customWidth="1"/>
  </cols>
  <sheetData>
    <row r="1" spans="1:58" ht="25.5" customHeight="1">
      <c r="A1" s="246" t="s">
        <v>104</v>
      </c>
      <c r="B1" s="246"/>
      <c r="C1" s="260" t="s">
        <v>28</v>
      </c>
      <c r="D1" s="260"/>
      <c r="E1" s="260"/>
      <c r="F1" s="260"/>
      <c r="G1" s="260"/>
      <c r="H1" s="260"/>
      <c r="I1" s="260"/>
      <c r="J1" s="260"/>
      <c r="K1" s="3"/>
      <c r="L1" s="79"/>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ht="16.5">
      <c r="A2" s="248" t="s">
        <v>31</v>
      </c>
      <c r="B2" s="248"/>
      <c r="C2" s="261" t="s">
        <v>29</v>
      </c>
      <c r="D2" s="261"/>
      <c r="E2" s="261"/>
      <c r="F2" s="261"/>
      <c r="G2" s="261"/>
      <c r="H2" s="261"/>
      <c r="I2" s="261"/>
      <c r="J2" s="261"/>
      <c r="K2" s="3"/>
      <c r="L2" s="79"/>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58" ht="9.75" customHeight="1">
      <c r="A3" s="2"/>
      <c r="B3" s="2"/>
      <c r="C3" s="262"/>
      <c r="D3" s="262"/>
      <c r="E3" s="262"/>
      <c r="F3" s="262"/>
      <c r="G3" s="262"/>
      <c r="H3" s="262"/>
      <c r="I3" s="262"/>
      <c r="J3" s="262"/>
      <c r="K3" s="3"/>
      <c r="L3" s="79"/>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58" ht="30" customHeight="1">
      <c r="A4" s="251" t="s">
        <v>132</v>
      </c>
      <c r="B4" s="251"/>
      <c r="C4" s="251"/>
      <c r="D4" s="251"/>
      <c r="E4" s="251"/>
      <c r="F4" s="251"/>
      <c r="G4" s="251"/>
      <c r="H4" s="251"/>
      <c r="I4" s="251"/>
      <c r="J4" s="251"/>
      <c r="K4" s="3"/>
      <c r="L4" s="79"/>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15.75">
      <c r="A5" s="252" t="s">
        <v>33</v>
      </c>
      <c r="B5" s="252"/>
      <c r="C5" s="252"/>
      <c r="D5" s="252"/>
      <c r="E5" s="252"/>
      <c r="F5" s="252"/>
      <c r="G5" s="252"/>
      <c r="H5" s="252"/>
      <c r="I5" s="252"/>
      <c r="J5" s="252"/>
      <c r="K5" s="3"/>
      <c r="L5" s="79"/>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ht="15.75">
      <c r="A6" s="253" t="s">
        <v>131</v>
      </c>
      <c r="B6" s="254"/>
      <c r="C6" s="254"/>
      <c r="D6" s="254"/>
      <c r="E6" s="254"/>
      <c r="F6" s="254"/>
      <c r="G6" s="254"/>
      <c r="H6" s="254"/>
      <c r="I6" s="254"/>
      <c r="J6" s="254"/>
      <c r="K6" s="3"/>
      <c r="L6" s="79"/>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ht="36" customHeight="1">
      <c r="A7" s="234" t="s">
        <v>32</v>
      </c>
      <c r="B7" s="234"/>
      <c r="C7" s="234"/>
      <c r="D7" s="234"/>
      <c r="E7" s="234"/>
      <c r="F7" s="234"/>
      <c r="G7" s="234"/>
      <c r="H7" s="234"/>
      <c r="I7" s="234"/>
      <c r="J7" s="234"/>
      <c r="K7" s="3"/>
      <c r="L7" s="79"/>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ht="54" customHeight="1">
      <c r="A8" s="234" t="s">
        <v>47</v>
      </c>
      <c r="B8" s="233"/>
      <c r="C8" s="233"/>
      <c r="D8" s="233"/>
      <c r="E8" s="233"/>
      <c r="F8" s="233"/>
      <c r="G8" s="233"/>
      <c r="H8" s="233"/>
      <c r="I8" s="233"/>
      <c r="J8" s="233"/>
      <c r="K8" s="3"/>
      <c r="L8" s="7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58" ht="36.75" customHeight="1">
      <c r="A9" s="234" t="s">
        <v>142</v>
      </c>
      <c r="B9" s="234"/>
      <c r="C9" s="234"/>
      <c r="D9" s="234"/>
      <c r="E9" s="234"/>
      <c r="F9" s="234"/>
      <c r="G9" s="234"/>
      <c r="H9" s="234"/>
      <c r="I9" s="234"/>
      <c r="J9" s="234"/>
      <c r="K9" s="3"/>
      <c r="L9" s="79"/>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row>
    <row r="10" spans="1:58" ht="16.5" customHeight="1">
      <c r="A10" s="5"/>
      <c r="B10" s="5"/>
      <c r="C10" s="37"/>
      <c r="D10" s="37"/>
      <c r="E10" s="166"/>
      <c r="F10" s="37"/>
      <c r="G10" s="178"/>
      <c r="H10" s="166"/>
      <c r="I10" s="263" t="s">
        <v>30</v>
      </c>
      <c r="J10" s="263"/>
      <c r="K10" s="5"/>
      <c r="L10" s="80"/>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3"/>
    </row>
    <row r="11" spans="1:59" s="30" customFormat="1" ht="33.75" customHeight="1">
      <c r="A11" s="240" t="s">
        <v>41</v>
      </c>
      <c r="B11" s="240" t="s">
        <v>0</v>
      </c>
      <c r="C11" s="242" t="s">
        <v>105</v>
      </c>
      <c r="D11" s="256" t="s">
        <v>50</v>
      </c>
      <c r="E11" s="258" t="s">
        <v>51</v>
      </c>
      <c r="F11" s="238" t="s">
        <v>135</v>
      </c>
      <c r="G11" s="266" t="s">
        <v>50</v>
      </c>
      <c r="H11" s="256" t="s">
        <v>51</v>
      </c>
      <c r="I11" s="257" t="s">
        <v>44</v>
      </c>
      <c r="J11" s="257"/>
      <c r="K11" s="83" t="s">
        <v>140</v>
      </c>
      <c r="L11" s="264" t="s">
        <v>50</v>
      </c>
      <c r="M11" s="258" t="s">
        <v>51</v>
      </c>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30" t="s">
        <v>48</v>
      </c>
      <c r="BG11" s="30" t="s">
        <v>49</v>
      </c>
    </row>
    <row r="12" spans="1:13" s="30" customFormat="1" ht="47.25" customHeight="1">
      <c r="A12" s="241"/>
      <c r="B12" s="241"/>
      <c r="C12" s="243"/>
      <c r="D12" s="239"/>
      <c r="E12" s="259"/>
      <c r="F12" s="239"/>
      <c r="G12" s="267"/>
      <c r="H12" s="239"/>
      <c r="I12" s="31" t="s">
        <v>45</v>
      </c>
      <c r="J12" s="31" t="s">
        <v>46</v>
      </c>
      <c r="L12" s="265"/>
      <c r="M12" s="259"/>
    </row>
    <row r="13" spans="1:58" ht="15.75">
      <c r="A13" s="10">
        <v>1</v>
      </c>
      <c r="B13" s="10">
        <v>2</v>
      </c>
      <c r="C13" s="38">
        <v>3</v>
      </c>
      <c r="D13" s="38"/>
      <c r="E13" s="167"/>
      <c r="F13" s="38">
        <v>4</v>
      </c>
      <c r="G13" s="179"/>
      <c r="H13" s="193"/>
      <c r="I13" s="10">
        <v>5</v>
      </c>
      <c r="J13" s="10">
        <v>6</v>
      </c>
      <c r="K13" s="9"/>
      <c r="L13" s="81"/>
      <c r="M13" s="32"/>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3"/>
    </row>
    <row r="14" spans="1:58" ht="19.5" customHeight="1">
      <c r="A14" s="19" t="s">
        <v>1</v>
      </c>
      <c r="B14" s="20" t="s">
        <v>2</v>
      </c>
      <c r="C14" s="89">
        <f aca="true" t="shared" si="0" ref="C14:H14">C15</f>
        <v>3546</v>
      </c>
      <c r="D14" s="89">
        <f t="shared" si="0"/>
        <v>3090</v>
      </c>
      <c r="E14" s="90">
        <f t="shared" si="0"/>
        <v>1756</v>
      </c>
      <c r="F14" s="89">
        <f t="shared" si="0"/>
        <v>6530.991836</v>
      </c>
      <c r="G14" s="180">
        <f t="shared" si="0"/>
        <v>1602.191836</v>
      </c>
      <c r="H14" s="85">
        <f t="shared" si="0"/>
        <v>4951.4</v>
      </c>
      <c r="I14" s="120"/>
      <c r="J14" s="120"/>
      <c r="K14" s="87"/>
      <c r="L14" s="88">
        <f>L15</f>
        <v>366.8</v>
      </c>
      <c r="M14" s="86">
        <f>M15</f>
        <v>2006.5000000000002</v>
      </c>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3"/>
    </row>
    <row r="15" spans="1:59" ht="19.5" customHeight="1">
      <c r="A15" s="19" t="s">
        <v>3</v>
      </c>
      <c r="B15" s="20" t="s">
        <v>4</v>
      </c>
      <c r="C15" s="89">
        <f aca="true" t="shared" si="1" ref="C15:H15">C16+C19</f>
        <v>3546</v>
      </c>
      <c r="D15" s="89">
        <f t="shared" si="1"/>
        <v>3090</v>
      </c>
      <c r="E15" s="90">
        <f t="shared" si="1"/>
        <v>1756</v>
      </c>
      <c r="F15" s="89">
        <f t="shared" si="1"/>
        <v>6530.991836</v>
      </c>
      <c r="G15" s="181">
        <f t="shared" si="1"/>
        <v>1602.191836</v>
      </c>
      <c r="H15" s="89">
        <f t="shared" si="1"/>
        <v>4951.4</v>
      </c>
      <c r="I15" s="120">
        <f>F15/C15</f>
        <v>1.8417912679075015</v>
      </c>
      <c r="J15" s="120">
        <f>J16+J19</f>
        <v>5.571634583197616</v>
      </c>
      <c r="K15" s="91">
        <f>K16+K19</f>
        <v>2373.3</v>
      </c>
      <c r="L15" s="92">
        <f>L16+L19</f>
        <v>366.8</v>
      </c>
      <c r="M15" s="90">
        <f>M16+M19</f>
        <v>2006.5000000000002</v>
      </c>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3"/>
      <c r="BG15" s="24">
        <f>BG16+BG19</f>
        <v>255.79500000000002</v>
      </c>
    </row>
    <row r="16" spans="1:59" ht="19.5" customHeight="1">
      <c r="A16" s="19">
        <v>1</v>
      </c>
      <c r="B16" s="20" t="s">
        <v>37</v>
      </c>
      <c r="C16" s="89">
        <f>SUM(C17:C18)</f>
        <v>423</v>
      </c>
      <c r="D16" s="89">
        <f>SUM(D17:D18)</f>
        <v>200</v>
      </c>
      <c r="E16" s="90">
        <f>SUM(E17:E18)</f>
        <v>223</v>
      </c>
      <c r="F16" s="89">
        <f>SUM(G16:H16)</f>
        <v>318.7</v>
      </c>
      <c r="G16" s="181">
        <f aca="true" t="shared" si="2" ref="G16:M16">SUM(G17:G18)</f>
        <v>125</v>
      </c>
      <c r="H16" s="89">
        <f t="shared" si="2"/>
        <v>193.7</v>
      </c>
      <c r="I16" s="89">
        <f t="shared" si="2"/>
        <v>1.493609865470852</v>
      </c>
      <c r="J16" s="89">
        <f t="shared" si="2"/>
        <v>2.476476476476476</v>
      </c>
      <c r="K16" s="89">
        <f t="shared" si="2"/>
        <v>366.2</v>
      </c>
      <c r="L16" s="89">
        <f t="shared" si="2"/>
        <v>270</v>
      </c>
      <c r="M16" s="89">
        <f t="shared" si="2"/>
        <v>96.2</v>
      </c>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3"/>
      <c r="BG16" s="24">
        <f>BG17</f>
        <v>185</v>
      </c>
    </row>
    <row r="17" spans="1:59" ht="30" customHeight="1">
      <c r="A17" s="6" t="s">
        <v>19</v>
      </c>
      <c r="B17" s="33" t="s">
        <v>42</v>
      </c>
      <c r="C17" s="95">
        <f>SUM(D17:E17)</f>
        <v>200</v>
      </c>
      <c r="D17" s="95">
        <v>200</v>
      </c>
      <c r="E17" s="96"/>
      <c r="F17" s="95">
        <f>SUM(G17:H17)</f>
        <v>125</v>
      </c>
      <c r="G17" s="182">
        <f>'BIEU  VPS'!D17</f>
        <v>125</v>
      </c>
      <c r="H17" s="95"/>
      <c r="I17" s="119">
        <f aca="true" t="shared" si="3" ref="I17:I30">F17/C17</f>
        <v>0.625</v>
      </c>
      <c r="J17" s="119">
        <f>F17/K17</f>
        <v>0.46296296296296297</v>
      </c>
      <c r="K17" s="101">
        <f>SUM(L17:M17)</f>
        <v>270</v>
      </c>
      <c r="L17" s="99">
        <f>'BIEU  VPS'!G17</f>
        <v>270</v>
      </c>
      <c r="M17" s="97"/>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3"/>
      <c r="BG17" s="13">
        <v>185</v>
      </c>
    </row>
    <row r="18" spans="1:59" ht="19.5" customHeight="1">
      <c r="A18" s="6" t="s">
        <v>20</v>
      </c>
      <c r="B18" s="18" t="s">
        <v>52</v>
      </c>
      <c r="C18" s="95">
        <f>SUM(D18:E18)</f>
        <v>223</v>
      </c>
      <c r="D18" s="95"/>
      <c r="E18" s="96">
        <v>223</v>
      </c>
      <c r="F18" s="95">
        <f>SUM(G18:H18)</f>
        <v>193.7</v>
      </c>
      <c r="G18" s="182"/>
      <c r="H18" s="229">
        <v>193.7</v>
      </c>
      <c r="I18" s="119">
        <f t="shared" si="3"/>
        <v>0.868609865470852</v>
      </c>
      <c r="J18" s="119">
        <f>F18/K18</f>
        <v>2.013513513513513</v>
      </c>
      <c r="K18" s="101">
        <f>SUM(L18:M18)</f>
        <v>96.2</v>
      </c>
      <c r="L18" s="99"/>
      <c r="M18" s="97">
        <v>96.2</v>
      </c>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3"/>
      <c r="BG18" s="13"/>
    </row>
    <row r="19" spans="1:59" s="28" customFormat="1" ht="19.5" customHeight="1">
      <c r="A19" s="19">
        <v>2</v>
      </c>
      <c r="B19" s="20" t="s">
        <v>5</v>
      </c>
      <c r="C19" s="89">
        <f aca="true" t="shared" si="4" ref="C19:H19">SUM(C20:C29)</f>
        <v>3123</v>
      </c>
      <c r="D19" s="132">
        <f t="shared" si="4"/>
        <v>2890</v>
      </c>
      <c r="E19" s="100">
        <f t="shared" si="4"/>
        <v>1533</v>
      </c>
      <c r="F19" s="89">
        <f t="shared" si="4"/>
        <v>6212.291836</v>
      </c>
      <c r="G19" s="183">
        <f t="shared" si="4"/>
        <v>1477.191836</v>
      </c>
      <c r="H19" s="132">
        <f t="shared" si="4"/>
        <v>4757.7</v>
      </c>
      <c r="I19" s="120">
        <f t="shared" si="3"/>
        <v>1.989206479666987</v>
      </c>
      <c r="J19" s="120">
        <f aca="true" t="shared" si="5" ref="J19:J30">F19/K19</f>
        <v>3.09515810672114</v>
      </c>
      <c r="K19" s="93">
        <f>SUM(K20:K29)</f>
        <v>2007.1000000000001</v>
      </c>
      <c r="L19" s="93">
        <f>SUM(L20:L29)</f>
        <v>96.8</v>
      </c>
      <c r="M19" s="93">
        <f>SUM(M20:M29)</f>
        <v>1910.3000000000002</v>
      </c>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2"/>
      <c r="BG19" s="27">
        <f>SUM(BG20:BG23)</f>
        <v>70.795</v>
      </c>
    </row>
    <row r="20" spans="1:59" ht="19.5" customHeight="1">
      <c r="A20" s="11" t="s">
        <v>21</v>
      </c>
      <c r="B20" s="18" t="s">
        <v>58</v>
      </c>
      <c r="C20" s="95">
        <f aca="true" t="shared" si="6" ref="C20:C29">SUM(D20:E20)</f>
        <v>30</v>
      </c>
      <c r="D20" s="95">
        <v>30</v>
      </c>
      <c r="E20" s="96"/>
      <c r="F20" s="95">
        <f>SUM(G20:H20)</f>
        <v>0</v>
      </c>
      <c r="G20" s="182">
        <f>'BIEU  VPS'!D19</f>
        <v>0</v>
      </c>
      <c r="H20" s="95"/>
      <c r="I20" s="119">
        <f t="shared" si="3"/>
        <v>0</v>
      </c>
      <c r="J20" s="119">
        <f t="shared" si="5"/>
        <v>0</v>
      </c>
      <c r="K20" s="101">
        <f>SUM(L20:M20)</f>
        <v>38.3</v>
      </c>
      <c r="L20" s="99">
        <f>'BIEU  VPS'!G19</f>
        <v>38.3</v>
      </c>
      <c r="M20" s="97"/>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3"/>
      <c r="BG20" s="13">
        <v>6.03</v>
      </c>
    </row>
    <row r="21" spans="1:59" s="12" customFormat="1" ht="19.5" customHeight="1">
      <c r="A21" s="11" t="s">
        <v>22</v>
      </c>
      <c r="B21" s="18" t="s">
        <v>43</v>
      </c>
      <c r="C21" s="95">
        <f t="shared" si="6"/>
        <v>5</v>
      </c>
      <c r="D21" s="95">
        <v>5</v>
      </c>
      <c r="E21" s="96"/>
      <c r="F21" s="95">
        <f aca="true" t="shared" si="7" ref="F21:F29">SUM(G21:H21)</f>
        <v>0</v>
      </c>
      <c r="G21" s="182">
        <f>'BIEU  VPS'!D20</f>
        <v>0</v>
      </c>
      <c r="H21" s="95"/>
      <c r="I21" s="119">
        <f t="shared" si="3"/>
        <v>0</v>
      </c>
      <c r="J21" s="119">
        <v>0</v>
      </c>
      <c r="K21" s="101">
        <f aca="true" t="shared" si="8" ref="K21:K29">SUM(L21:M21)</f>
        <v>0</v>
      </c>
      <c r="L21" s="99">
        <f>'BIEU  VPS'!G20</f>
        <v>0</v>
      </c>
      <c r="M21" s="97"/>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3"/>
      <c r="BG21" s="13">
        <v>21.265</v>
      </c>
    </row>
    <row r="22" spans="1:59" s="12" customFormat="1" ht="15.75">
      <c r="A22" s="11" t="s">
        <v>23</v>
      </c>
      <c r="B22" s="18" t="s">
        <v>59</v>
      </c>
      <c r="C22" s="95">
        <f t="shared" si="6"/>
        <v>20</v>
      </c>
      <c r="D22" s="95">
        <v>20</v>
      </c>
      <c r="E22" s="96"/>
      <c r="F22" s="95">
        <f t="shared" si="7"/>
        <v>21.3</v>
      </c>
      <c r="G22" s="182">
        <f>'BIEU  VPS'!D21</f>
        <v>21.3</v>
      </c>
      <c r="H22" s="95"/>
      <c r="I22" s="119">
        <f t="shared" si="3"/>
        <v>1.065</v>
      </c>
      <c r="J22" s="119">
        <f t="shared" si="5"/>
        <v>0.5461538461538462</v>
      </c>
      <c r="K22" s="101">
        <f t="shared" si="8"/>
        <v>39</v>
      </c>
      <c r="L22" s="99">
        <f>'BIEU  VPS'!G21</f>
        <v>39</v>
      </c>
      <c r="M22" s="97"/>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3"/>
      <c r="BG22" s="15">
        <v>38.5</v>
      </c>
    </row>
    <row r="23" spans="1:59" ht="19.5" customHeight="1">
      <c r="A23" s="11" t="s">
        <v>34</v>
      </c>
      <c r="B23" s="18" t="s">
        <v>60</v>
      </c>
      <c r="C23" s="95">
        <f t="shared" si="6"/>
        <v>693</v>
      </c>
      <c r="D23" s="95">
        <v>115</v>
      </c>
      <c r="E23" s="96">
        <v>578</v>
      </c>
      <c r="F23" s="95">
        <f t="shared" si="7"/>
        <v>4452.5</v>
      </c>
      <c r="G23" s="182">
        <f>'BIEU  VPS'!D22</f>
        <v>75</v>
      </c>
      <c r="H23" s="95">
        <v>4377.5</v>
      </c>
      <c r="I23" s="119">
        <f t="shared" si="3"/>
        <v>6.424963924963925</v>
      </c>
      <c r="J23" s="119">
        <f t="shared" si="5"/>
        <v>3.016803306457077</v>
      </c>
      <c r="K23" s="101">
        <f t="shared" si="8"/>
        <v>1475.9</v>
      </c>
      <c r="L23" s="99">
        <f>'BIEU  VPS'!G22</f>
        <v>9</v>
      </c>
      <c r="M23" s="191">
        <v>1466.9</v>
      </c>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3"/>
      <c r="BG23" s="14">
        <v>5</v>
      </c>
    </row>
    <row r="24" spans="1:59" ht="19.5" customHeight="1">
      <c r="A24" s="11" t="s">
        <v>53</v>
      </c>
      <c r="B24" s="18" t="s">
        <v>61</v>
      </c>
      <c r="C24" s="95">
        <f t="shared" si="6"/>
        <v>120</v>
      </c>
      <c r="D24" s="95">
        <v>120</v>
      </c>
      <c r="E24" s="96"/>
      <c r="F24" s="95">
        <f t="shared" si="7"/>
        <v>144.7</v>
      </c>
      <c r="G24" s="182">
        <f>'BIEU  VPS'!D23</f>
        <v>144.7</v>
      </c>
      <c r="H24" s="95"/>
      <c r="I24" s="119">
        <f t="shared" si="3"/>
        <v>1.2058333333333333</v>
      </c>
      <c r="J24" s="119">
        <v>0</v>
      </c>
      <c r="K24" s="101">
        <f t="shared" si="8"/>
        <v>10.5</v>
      </c>
      <c r="L24" s="99">
        <f>'BIEU  VPS'!G23</f>
        <v>10.5</v>
      </c>
      <c r="M24" s="191"/>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3"/>
      <c r="BG24" s="14"/>
    </row>
    <row r="25" spans="1:59" ht="19.5" customHeight="1">
      <c r="A25" s="11" t="s">
        <v>54</v>
      </c>
      <c r="B25" s="154" t="s">
        <v>125</v>
      </c>
      <c r="C25" s="95">
        <v>0</v>
      </c>
      <c r="D25" s="95">
        <v>1300</v>
      </c>
      <c r="E25" s="96"/>
      <c r="F25" s="95">
        <v>11.3</v>
      </c>
      <c r="G25" s="182">
        <f>'BIEU  VPS'!D24</f>
        <v>33.9</v>
      </c>
      <c r="H25" s="95"/>
      <c r="I25" s="119"/>
      <c r="J25" s="119">
        <v>0</v>
      </c>
      <c r="K25" s="101">
        <f t="shared" si="8"/>
        <v>0</v>
      </c>
      <c r="L25" s="99">
        <f>'BIEU  VPS'!G24</f>
        <v>0</v>
      </c>
      <c r="M25" s="191"/>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3"/>
      <c r="BG25" s="14"/>
    </row>
    <row r="26" spans="1:59" ht="19.5" customHeight="1">
      <c r="A26" s="11" t="s">
        <v>55</v>
      </c>
      <c r="B26" s="18" t="s">
        <v>62</v>
      </c>
      <c r="C26" s="95">
        <f>SUM(D26:E26)</f>
        <v>1300</v>
      </c>
      <c r="D26" s="95">
        <v>1300</v>
      </c>
      <c r="E26" s="96"/>
      <c r="F26" s="95">
        <f>SUM(G26:H26)</f>
        <v>1202.291836</v>
      </c>
      <c r="G26" s="182">
        <f>'BIEU  VPS'!D25</f>
        <v>1202.291836</v>
      </c>
      <c r="H26" s="95"/>
      <c r="I26" s="119">
        <f>F26/C26</f>
        <v>0.924839873846154</v>
      </c>
      <c r="J26" s="119">
        <v>0</v>
      </c>
      <c r="K26" s="101"/>
      <c r="L26" s="99">
        <f>'BIEU  VPS'!G25</f>
        <v>0</v>
      </c>
      <c r="M26" s="191"/>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3"/>
      <c r="BG26" s="14"/>
    </row>
    <row r="27" spans="1:59" ht="19.5" customHeight="1">
      <c r="A27" s="11" t="s">
        <v>56</v>
      </c>
      <c r="B27" s="18" t="s">
        <v>63</v>
      </c>
      <c r="C27" s="95">
        <f t="shared" si="6"/>
        <v>41</v>
      </c>
      <c r="D27" s="95"/>
      <c r="E27" s="96">
        <v>41</v>
      </c>
      <c r="F27" s="95">
        <f t="shared" si="7"/>
        <v>29.5</v>
      </c>
      <c r="G27" s="182"/>
      <c r="H27" s="95">
        <v>29.5</v>
      </c>
      <c r="I27" s="119">
        <f t="shared" si="3"/>
        <v>0.7195121951219512</v>
      </c>
      <c r="J27" s="119">
        <f t="shared" si="5"/>
        <v>0.445619335347432</v>
      </c>
      <c r="K27" s="101">
        <f t="shared" si="8"/>
        <v>66.2</v>
      </c>
      <c r="L27" s="99"/>
      <c r="M27" s="191">
        <v>66.2</v>
      </c>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3"/>
      <c r="BG27" s="14"/>
    </row>
    <row r="28" spans="1:59" ht="19.5" customHeight="1">
      <c r="A28" s="11" t="s">
        <v>57</v>
      </c>
      <c r="B28" s="18" t="s">
        <v>64</v>
      </c>
      <c r="C28" s="95">
        <f t="shared" si="6"/>
        <v>899</v>
      </c>
      <c r="D28" s="95"/>
      <c r="E28" s="96">
        <v>899</v>
      </c>
      <c r="F28" s="95">
        <f t="shared" si="7"/>
        <v>340.5</v>
      </c>
      <c r="G28" s="182"/>
      <c r="H28" s="95">
        <v>340.5</v>
      </c>
      <c r="I28" s="119">
        <f t="shared" si="3"/>
        <v>0.37875417130144606</v>
      </c>
      <c r="J28" s="119">
        <f t="shared" si="5"/>
        <v>0.9027041357370096</v>
      </c>
      <c r="K28" s="101">
        <f>SUM(L28:M28)</f>
        <v>377.2</v>
      </c>
      <c r="L28" s="99"/>
      <c r="M28" s="191">
        <v>377.2</v>
      </c>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3"/>
      <c r="BG28" s="14"/>
    </row>
    <row r="29" spans="1:59" ht="19.5" customHeight="1">
      <c r="A29" s="11" t="s">
        <v>126</v>
      </c>
      <c r="B29" s="18" t="s">
        <v>65</v>
      </c>
      <c r="C29" s="95">
        <f t="shared" si="6"/>
        <v>15</v>
      </c>
      <c r="D29" s="95"/>
      <c r="E29" s="96">
        <v>15</v>
      </c>
      <c r="F29" s="95">
        <f t="shared" si="7"/>
        <v>10.2</v>
      </c>
      <c r="G29" s="182"/>
      <c r="H29" s="95">
        <v>10.2</v>
      </c>
      <c r="I29" s="119">
        <f t="shared" si="3"/>
        <v>0.6799999999999999</v>
      </c>
      <c r="J29" s="119">
        <v>0</v>
      </c>
      <c r="K29" s="101">
        <f t="shared" si="8"/>
        <v>0</v>
      </c>
      <c r="L29" s="99"/>
      <c r="M29" s="97"/>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3"/>
      <c r="BG29" s="14"/>
    </row>
    <row r="30" spans="1:59" ht="19.5" customHeight="1">
      <c r="A30" s="19" t="s">
        <v>6</v>
      </c>
      <c r="B30" s="20" t="s">
        <v>7</v>
      </c>
      <c r="C30" s="89">
        <f>C31</f>
        <v>1646</v>
      </c>
      <c r="D30" s="89">
        <f aca="true" t="shared" si="9" ref="D30:H31">D31</f>
        <v>510</v>
      </c>
      <c r="E30" s="90">
        <f t="shared" si="9"/>
        <v>1136</v>
      </c>
      <c r="F30" s="89">
        <f t="shared" si="9"/>
        <v>1661.5214649999998</v>
      </c>
      <c r="G30" s="181">
        <f t="shared" si="9"/>
        <v>113.983465</v>
      </c>
      <c r="H30" s="90">
        <f t="shared" si="9"/>
        <v>1547.5379999999998</v>
      </c>
      <c r="I30" s="120">
        <f t="shared" si="3"/>
        <v>1.0094298086269744</v>
      </c>
      <c r="J30" s="120">
        <f t="shared" si="5"/>
        <v>40.01880184990212</v>
      </c>
      <c r="K30" s="93">
        <f aca="true" t="shared" si="10" ref="K30:M31">K31</f>
        <v>41.518521</v>
      </c>
      <c r="L30" s="92">
        <f t="shared" si="10"/>
        <v>0</v>
      </c>
      <c r="M30" s="90">
        <f t="shared" si="10"/>
        <v>849.096</v>
      </c>
      <c r="N30" s="84"/>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3"/>
      <c r="BG30" s="24">
        <f>BG31</f>
        <v>49.938500000000005</v>
      </c>
    </row>
    <row r="31" spans="1:59" ht="19.5" customHeight="1">
      <c r="A31" s="22">
        <v>1</v>
      </c>
      <c r="B31" s="21" t="s">
        <v>11</v>
      </c>
      <c r="C31" s="106">
        <f>C32</f>
        <v>1646</v>
      </c>
      <c r="D31" s="106">
        <f t="shared" si="9"/>
        <v>510</v>
      </c>
      <c r="E31" s="102">
        <f t="shared" si="9"/>
        <v>1136</v>
      </c>
      <c r="F31" s="106">
        <f t="shared" si="9"/>
        <v>1661.5214649999998</v>
      </c>
      <c r="G31" s="184">
        <f t="shared" si="9"/>
        <v>113.983465</v>
      </c>
      <c r="H31" s="102">
        <f t="shared" si="9"/>
        <v>1547.5379999999998</v>
      </c>
      <c r="I31" s="121">
        <f>I32</f>
        <v>1.0094298086269744</v>
      </c>
      <c r="J31" s="121">
        <f>J32</f>
        <v>40.01880184990212</v>
      </c>
      <c r="K31" s="104">
        <f t="shared" si="10"/>
        <v>41.518521</v>
      </c>
      <c r="L31" s="105">
        <f t="shared" si="10"/>
        <v>0</v>
      </c>
      <c r="M31" s="102">
        <f t="shared" si="10"/>
        <v>849.096</v>
      </c>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3"/>
      <c r="BG31" s="29">
        <f>BG32</f>
        <v>49.938500000000005</v>
      </c>
    </row>
    <row r="32" spans="1:59" ht="19.5" customHeight="1">
      <c r="A32" s="11" t="s">
        <v>8</v>
      </c>
      <c r="B32" s="18" t="s">
        <v>12</v>
      </c>
      <c r="C32" s="95">
        <f>SUM(C33:C34)</f>
        <v>1646</v>
      </c>
      <c r="D32" s="95">
        <f>SUM(D33:D34)</f>
        <v>510</v>
      </c>
      <c r="E32" s="96">
        <f>SUM(E33:E34)</f>
        <v>1136</v>
      </c>
      <c r="F32" s="95">
        <f>SUM(G32:H32)</f>
        <v>1661.5214649999998</v>
      </c>
      <c r="G32" s="182">
        <f>SUM(G33:G34)</f>
        <v>113.983465</v>
      </c>
      <c r="H32" s="96">
        <f>SUM(H33:H34)</f>
        <v>1547.5379999999998</v>
      </c>
      <c r="I32" s="119">
        <f>F32/C32</f>
        <v>1.0094298086269744</v>
      </c>
      <c r="J32" s="119">
        <f>F32/K32</f>
        <v>40.01880184990212</v>
      </c>
      <c r="K32" s="94">
        <f>K33+K34</f>
        <v>41.518521</v>
      </c>
      <c r="L32" s="94">
        <f>L33+L34</f>
        <v>0</v>
      </c>
      <c r="M32" s="94">
        <f>M33+M34</f>
        <v>849.096</v>
      </c>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3"/>
      <c r="BG32" s="26">
        <f>SUM(BG33:BG34)</f>
        <v>49.938500000000005</v>
      </c>
    </row>
    <row r="33" spans="1:60" ht="19.5" customHeight="1">
      <c r="A33" s="11"/>
      <c r="B33" s="18" t="s">
        <v>35</v>
      </c>
      <c r="C33" s="95">
        <f>SUM(D33:E33)</f>
        <v>987</v>
      </c>
      <c r="D33" s="95">
        <v>306</v>
      </c>
      <c r="E33" s="96">
        <v>681</v>
      </c>
      <c r="F33" s="95">
        <f>SUM(G33:H33)</f>
        <v>442.390079</v>
      </c>
      <c r="G33" s="182">
        <f>'BIEU  VPS'!D30</f>
        <v>68.390079</v>
      </c>
      <c r="H33" s="96">
        <v>374</v>
      </c>
      <c r="I33" s="119">
        <f>F33/C33</f>
        <v>0.4482168986828774</v>
      </c>
      <c r="J33" s="119">
        <f>F33/K33</f>
        <v>36.821283095680634</v>
      </c>
      <c r="K33" s="94">
        <v>12.014521</v>
      </c>
      <c r="L33" s="99"/>
      <c r="M33" s="268">
        <v>358.2</v>
      </c>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3"/>
      <c r="BG33" s="26">
        <v>29.9631</v>
      </c>
      <c r="BH33" s="50">
        <v>182164486.25</v>
      </c>
    </row>
    <row r="34" spans="1:60" ht="19.5" customHeight="1">
      <c r="A34" s="11"/>
      <c r="B34" s="18" t="s">
        <v>36</v>
      </c>
      <c r="C34" s="95">
        <f>SUM(D34:E34)</f>
        <v>659</v>
      </c>
      <c r="D34" s="95">
        <v>204</v>
      </c>
      <c r="E34" s="96">
        <v>455</v>
      </c>
      <c r="F34" s="95">
        <f>SUM(G34:H34)</f>
        <v>1219.1313859999998</v>
      </c>
      <c r="G34" s="182">
        <f>'BIEU  VPS'!D31</f>
        <v>45.593386</v>
      </c>
      <c r="H34" s="96">
        <v>1173.5379999999998</v>
      </c>
      <c r="I34" s="119">
        <f>F34/C34</f>
        <v>1.849971754172989</v>
      </c>
      <c r="J34" s="119">
        <f>F34/K34</f>
        <v>41.3208848291757</v>
      </c>
      <c r="K34" s="94">
        <v>29.504</v>
      </c>
      <c r="L34" s="99"/>
      <c r="M34" s="268">
        <v>490.896</v>
      </c>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3"/>
      <c r="BG34" s="26">
        <v>19.9754</v>
      </c>
      <c r="BH34" s="50">
        <v>72865794.5</v>
      </c>
    </row>
    <row r="35" spans="1:60" ht="19.5" customHeight="1">
      <c r="A35" s="11" t="s">
        <v>10</v>
      </c>
      <c r="B35" s="18" t="s">
        <v>13</v>
      </c>
      <c r="C35" s="95"/>
      <c r="D35" s="95"/>
      <c r="E35" s="96"/>
      <c r="F35" s="95">
        <f>SUM(G35:H35)</f>
        <v>0</v>
      </c>
      <c r="G35" s="185"/>
      <c r="H35" s="171"/>
      <c r="I35" s="118">
        <v>0</v>
      </c>
      <c r="J35" s="118"/>
      <c r="K35" s="94"/>
      <c r="L35" s="107"/>
      <c r="M35" s="98"/>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3"/>
      <c r="BG35" s="13"/>
      <c r="BH35" s="50">
        <v>109298691.75</v>
      </c>
    </row>
    <row r="36" spans="1:59" ht="19.5" customHeight="1">
      <c r="A36" s="19" t="s">
        <v>14</v>
      </c>
      <c r="B36" s="20" t="s">
        <v>15</v>
      </c>
      <c r="C36" s="89">
        <f>C37+C40</f>
        <v>1899.7</v>
      </c>
      <c r="D36" s="89">
        <f aca="true" t="shared" si="11" ref="D36:M36">D37+D40</f>
        <v>1280</v>
      </c>
      <c r="E36" s="90">
        <f t="shared" si="11"/>
        <v>619.7</v>
      </c>
      <c r="F36" s="89">
        <f t="shared" si="11"/>
        <v>3113.6988769999994</v>
      </c>
      <c r="G36" s="89">
        <f t="shared" si="11"/>
        <v>1096.698877</v>
      </c>
      <c r="H36" s="89">
        <f t="shared" si="11"/>
        <v>2016.9999999999998</v>
      </c>
      <c r="I36" s="89">
        <f t="shared" si="11"/>
        <v>1.8927330378546756</v>
      </c>
      <c r="J36" s="89">
        <f t="shared" si="11"/>
        <v>3.803444026072992</v>
      </c>
      <c r="K36" s="90">
        <f t="shared" si="11"/>
        <v>1101.0600000000002</v>
      </c>
      <c r="L36" s="90">
        <f t="shared" si="11"/>
        <v>321.8</v>
      </c>
      <c r="M36" s="90">
        <f t="shared" si="11"/>
        <v>779.2600000000001</v>
      </c>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3"/>
      <c r="BG36" s="24">
        <f>BG37+BG40</f>
        <v>205.8565</v>
      </c>
    </row>
    <row r="37" spans="1:59" ht="19.5" customHeight="1">
      <c r="A37" s="8">
        <v>1</v>
      </c>
      <c r="B37" s="20" t="s">
        <v>37</v>
      </c>
      <c r="C37" s="111">
        <f aca="true" t="shared" si="12" ref="C37:M37">SUM(C38:C39)</f>
        <v>423</v>
      </c>
      <c r="D37" s="111">
        <f t="shared" si="12"/>
        <v>200</v>
      </c>
      <c r="E37" s="111">
        <f t="shared" si="12"/>
        <v>223</v>
      </c>
      <c r="F37" s="111">
        <f t="shared" si="12"/>
        <v>318.7</v>
      </c>
      <c r="G37" s="111">
        <f t="shared" si="12"/>
        <v>125</v>
      </c>
      <c r="H37" s="111">
        <f t="shared" si="12"/>
        <v>193.7</v>
      </c>
      <c r="I37" s="111"/>
      <c r="J37" s="111"/>
      <c r="K37" s="111">
        <f t="shared" si="12"/>
        <v>366.2</v>
      </c>
      <c r="L37" s="111">
        <f t="shared" si="12"/>
        <v>270</v>
      </c>
      <c r="M37" s="111">
        <f t="shared" si="12"/>
        <v>96.2</v>
      </c>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3"/>
      <c r="BG37" s="25">
        <f>BG38</f>
        <v>185</v>
      </c>
    </row>
    <row r="38" spans="1:59" ht="33" customHeight="1">
      <c r="A38" s="6"/>
      <c r="B38" s="33" t="s">
        <v>42</v>
      </c>
      <c r="C38" s="95">
        <f>SUM(D38:E38)</f>
        <v>200</v>
      </c>
      <c r="D38" s="95">
        <v>200</v>
      </c>
      <c r="E38" s="96"/>
      <c r="F38" s="95">
        <f>SUM(G38:H38)</f>
        <v>125</v>
      </c>
      <c r="G38" s="182">
        <f>G17</f>
        <v>125</v>
      </c>
      <c r="H38" s="96"/>
      <c r="I38" s="119">
        <f>F38/C38</f>
        <v>0.625</v>
      </c>
      <c r="J38" s="119">
        <f>F38/K38</f>
        <v>0.46296296296296297</v>
      </c>
      <c r="K38" s="94">
        <f>SUM(L38:M38)</f>
        <v>270</v>
      </c>
      <c r="L38" s="99">
        <f>L17</f>
        <v>270</v>
      </c>
      <c r="M38" s="97"/>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3"/>
      <c r="BG38" s="26">
        <v>185</v>
      </c>
    </row>
    <row r="39" spans="1:59" ht="15.75">
      <c r="A39" s="6"/>
      <c r="B39" s="18" t="s">
        <v>52</v>
      </c>
      <c r="C39" s="95">
        <f>SUM(D39:E39)</f>
        <v>223</v>
      </c>
      <c r="D39" s="95"/>
      <c r="E39" s="96">
        <f>E18</f>
        <v>223</v>
      </c>
      <c r="F39" s="95">
        <f>SUM(G39:H39)</f>
        <v>193.7</v>
      </c>
      <c r="G39" s="182"/>
      <c r="H39" s="96">
        <f>H18</f>
        <v>193.7</v>
      </c>
      <c r="I39" s="119">
        <f>F39/C39</f>
        <v>0.868609865470852</v>
      </c>
      <c r="J39" s="119">
        <f>F39/K39</f>
        <v>2.013513513513513</v>
      </c>
      <c r="K39" s="94">
        <f>SUM(L39:M39)</f>
        <v>96.2</v>
      </c>
      <c r="L39" s="99"/>
      <c r="M39" s="97">
        <f>M18</f>
        <v>96.2</v>
      </c>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3"/>
      <c r="BG39" s="26"/>
    </row>
    <row r="40" spans="1:59" s="36" customFormat="1" ht="19.5" customHeight="1">
      <c r="A40" s="19">
        <v>2</v>
      </c>
      <c r="B40" s="34" t="s">
        <v>5</v>
      </c>
      <c r="C40" s="111">
        <f aca="true" t="shared" si="13" ref="C40:H40">SUM(C41:C50)</f>
        <v>1476.7</v>
      </c>
      <c r="D40" s="111">
        <f t="shared" si="13"/>
        <v>1080</v>
      </c>
      <c r="E40" s="109">
        <f t="shared" si="13"/>
        <v>396.7</v>
      </c>
      <c r="F40" s="111">
        <f t="shared" si="13"/>
        <v>2794.9988769999995</v>
      </c>
      <c r="G40" s="186">
        <f t="shared" si="13"/>
        <v>971.698877</v>
      </c>
      <c r="H40" s="109">
        <f t="shared" si="13"/>
        <v>1823.2999999999997</v>
      </c>
      <c r="I40" s="121">
        <f aca="true" t="shared" si="14" ref="I40:I47">F40/C40</f>
        <v>1.8927330378546756</v>
      </c>
      <c r="J40" s="121">
        <f aca="true" t="shared" si="15" ref="J40:J49">F40/K40</f>
        <v>3.803444026072992</v>
      </c>
      <c r="K40" s="94">
        <f>SUM(K41:K50)</f>
        <v>734.8600000000001</v>
      </c>
      <c r="L40" s="94">
        <f>SUM(L41:L50)</f>
        <v>51.8</v>
      </c>
      <c r="M40" s="94">
        <f>SUM(M41:M50)</f>
        <v>683.0600000000001</v>
      </c>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35"/>
      <c r="BG40" s="25">
        <f>SUM(BG41:BG44)</f>
        <v>20.8565</v>
      </c>
    </row>
    <row r="41" spans="1:59" ht="15.75">
      <c r="A41" s="11" t="s">
        <v>21</v>
      </c>
      <c r="B41" s="18" t="s">
        <v>58</v>
      </c>
      <c r="C41" s="95">
        <f aca="true" t="shared" si="16" ref="C41:C50">SUM(D41:E41)</f>
        <v>30</v>
      </c>
      <c r="D41" s="95">
        <v>30</v>
      </c>
      <c r="E41" s="96"/>
      <c r="F41" s="95">
        <f aca="true" t="shared" si="17" ref="F41:F50">SUM(G41:H41)</f>
        <v>0</v>
      </c>
      <c r="G41" s="182">
        <f>'BIEU  VPS'!D37</f>
        <v>0</v>
      </c>
      <c r="H41" s="96"/>
      <c r="I41" s="119">
        <f t="shared" si="14"/>
        <v>0</v>
      </c>
      <c r="J41" s="119">
        <f t="shared" si="15"/>
        <v>0</v>
      </c>
      <c r="K41" s="97">
        <f aca="true" t="shared" si="18" ref="K41:K50">SUM(L41:M41)</f>
        <v>38.3</v>
      </c>
      <c r="L41" s="99">
        <f>'BIEU  VPS'!G37</f>
        <v>38.3</v>
      </c>
      <c r="M41" s="97"/>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3"/>
      <c r="BG41" s="26">
        <v>6.03</v>
      </c>
    </row>
    <row r="42" spans="1:59" ht="15.75">
      <c r="A42" s="11" t="s">
        <v>22</v>
      </c>
      <c r="B42" s="18" t="s">
        <v>43</v>
      </c>
      <c r="C42" s="95">
        <f t="shared" si="16"/>
        <v>1</v>
      </c>
      <c r="D42" s="95">
        <v>1</v>
      </c>
      <c r="E42" s="96"/>
      <c r="F42" s="95">
        <f t="shared" si="17"/>
        <v>0</v>
      </c>
      <c r="G42" s="182">
        <f>'BIEU  VPS'!D38</f>
        <v>0</v>
      </c>
      <c r="H42" s="96"/>
      <c r="I42" s="119">
        <f t="shared" si="14"/>
        <v>0</v>
      </c>
      <c r="J42" s="119">
        <v>0</v>
      </c>
      <c r="K42" s="97">
        <f t="shared" si="18"/>
        <v>0</v>
      </c>
      <c r="L42" s="99">
        <f>'BIEU  VPS'!G38</f>
        <v>0</v>
      </c>
      <c r="M42" s="97"/>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3"/>
      <c r="BG42" s="26">
        <v>2.1265</v>
      </c>
    </row>
    <row r="43" spans="1:59" ht="15.75">
      <c r="A43" s="11" t="s">
        <v>23</v>
      </c>
      <c r="B43" s="18" t="s">
        <v>59</v>
      </c>
      <c r="C43" s="95">
        <f t="shared" si="16"/>
        <v>4</v>
      </c>
      <c r="D43" s="95">
        <v>4</v>
      </c>
      <c r="E43" s="96"/>
      <c r="F43" s="95">
        <f t="shared" si="17"/>
        <v>4.260000000000001</v>
      </c>
      <c r="G43" s="182">
        <f>'BIEU  VPS'!D39</f>
        <v>4.260000000000001</v>
      </c>
      <c r="H43" s="96"/>
      <c r="I43" s="119">
        <f t="shared" si="14"/>
        <v>1.0650000000000002</v>
      </c>
      <c r="J43" s="119">
        <f t="shared" si="15"/>
        <v>0.5461538461538462</v>
      </c>
      <c r="K43" s="97">
        <f t="shared" si="18"/>
        <v>7.800000000000001</v>
      </c>
      <c r="L43" s="99">
        <f>'BIEU  VPS'!G39</f>
        <v>7.800000000000001</v>
      </c>
      <c r="M43" s="97"/>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3"/>
      <c r="BG43" s="17">
        <v>7.7</v>
      </c>
    </row>
    <row r="44" spans="1:59" ht="19.5" customHeight="1">
      <c r="A44" s="11" t="s">
        <v>34</v>
      </c>
      <c r="B44" s="18" t="s">
        <v>60</v>
      </c>
      <c r="C44" s="95">
        <f t="shared" si="16"/>
        <v>277.2</v>
      </c>
      <c r="D44" s="95">
        <v>46</v>
      </c>
      <c r="E44" s="96">
        <v>231.2</v>
      </c>
      <c r="F44" s="95">
        <f t="shared" si="17"/>
        <v>1781</v>
      </c>
      <c r="G44" s="182">
        <f>'BIEU  VPS'!D40</f>
        <v>30</v>
      </c>
      <c r="H44" s="170">
        <v>1751</v>
      </c>
      <c r="I44" s="119">
        <f t="shared" si="14"/>
        <v>6.424963924963925</v>
      </c>
      <c r="J44" s="119">
        <f t="shared" si="15"/>
        <v>3.016803306457077</v>
      </c>
      <c r="K44" s="97">
        <f t="shared" si="18"/>
        <v>590.36</v>
      </c>
      <c r="L44" s="99">
        <f>'BIEU  VPS'!G40</f>
        <v>3.6</v>
      </c>
      <c r="M44" s="191">
        <v>586.76</v>
      </c>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3"/>
      <c r="BG44" s="16">
        <v>5</v>
      </c>
    </row>
    <row r="45" spans="1:59" ht="19.5" customHeight="1">
      <c r="A45" s="11" t="s">
        <v>53</v>
      </c>
      <c r="B45" s="18" t="s">
        <v>61</v>
      </c>
      <c r="C45" s="95">
        <f t="shared" si="16"/>
        <v>24</v>
      </c>
      <c r="D45" s="95">
        <v>24</v>
      </c>
      <c r="E45" s="96"/>
      <c r="F45" s="95">
        <f t="shared" si="17"/>
        <v>28.939999999999998</v>
      </c>
      <c r="G45" s="182">
        <f>'BIEU  VPS'!D41</f>
        <v>28.939999999999998</v>
      </c>
      <c r="H45" s="170"/>
      <c r="I45" s="119">
        <f t="shared" si="14"/>
        <v>1.2058333333333333</v>
      </c>
      <c r="J45" s="119">
        <v>0</v>
      </c>
      <c r="K45" s="97">
        <f t="shared" si="18"/>
        <v>2.1</v>
      </c>
      <c r="L45" s="99">
        <f>'BIEU  VPS'!G41</f>
        <v>2.1</v>
      </c>
      <c r="M45" s="191"/>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3"/>
      <c r="BG45" s="16"/>
    </row>
    <row r="46" spans="1:59" ht="19.5" customHeight="1">
      <c r="A46" s="11" t="s">
        <v>54</v>
      </c>
      <c r="B46" s="154" t="s">
        <v>125</v>
      </c>
      <c r="C46" s="95">
        <f t="shared" si="16"/>
        <v>0</v>
      </c>
      <c r="D46" s="95"/>
      <c r="E46" s="96"/>
      <c r="F46" s="95">
        <f t="shared" si="17"/>
        <v>6.78</v>
      </c>
      <c r="G46" s="182">
        <f>'BIEU  VPS'!D42</f>
        <v>6.78</v>
      </c>
      <c r="H46" s="170"/>
      <c r="I46" s="119"/>
      <c r="J46" s="119">
        <v>0</v>
      </c>
      <c r="K46" s="97"/>
      <c r="L46" s="99">
        <f>'BIEU  VPS'!G42</f>
        <v>0</v>
      </c>
      <c r="M46" s="191"/>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3"/>
      <c r="BG46" s="16"/>
    </row>
    <row r="47" spans="1:59" ht="19.5" customHeight="1">
      <c r="A47" s="11" t="s">
        <v>55</v>
      </c>
      <c r="B47" s="18" t="s">
        <v>62</v>
      </c>
      <c r="C47" s="95">
        <f t="shared" si="16"/>
        <v>975</v>
      </c>
      <c r="D47" s="95">
        <v>975</v>
      </c>
      <c r="E47" s="96"/>
      <c r="F47" s="95">
        <f t="shared" si="17"/>
        <v>901.718877</v>
      </c>
      <c r="G47" s="182">
        <f>'BIEU  VPS'!D43</f>
        <v>901.718877</v>
      </c>
      <c r="H47" s="170"/>
      <c r="I47" s="119">
        <f t="shared" si="14"/>
        <v>0.9248398738461538</v>
      </c>
      <c r="J47" s="119">
        <v>0</v>
      </c>
      <c r="K47" s="97">
        <f t="shared" si="18"/>
        <v>0</v>
      </c>
      <c r="L47" s="99">
        <f>'BIEU  VPS'!G43</f>
        <v>0</v>
      </c>
      <c r="M47" s="191"/>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3"/>
      <c r="BG47" s="16"/>
    </row>
    <row r="48" spans="1:59" ht="19.5" customHeight="1">
      <c r="A48" s="11" t="s">
        <v>56</v>
      </c>
      <c r="B48" s="18" t="s">
        <v>63</v>
      </c>
      <c r="C48" s="95">
        <f t="shared" si="16"/>
        <v>24.6</v>
      </c>
      <c r="D48" s="95"/>
      <c r="E48" s="96">
        <v>24.6</v>
      </c>
      <c r="F48" s="95">
        <f t="shared" si="17"/>
        <v>17.1</v>
      </c>
      <c r="G48" s="182"/>
      <c r="H48" s="170">
        <v>17.1</v>
      </c>
      <c r="I48" s="119">
        <v>0</v>
      </c>
      <c r="J48" s="119">
        <f t="shared" si="15"/>
        <v>0.43051359516616317</v>
      </c>
      <c r="K48" s="97">
        <f t="shared" si="18"/>
        <v>39.72</v>
      </c>
      <c r="L48" s="99"/>
      <c r="M48" s="191">
        <v>39.72</v>
      </c>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3"/>
      <c r="BG48" s="16"/>
    </row>
    <row r="49" spans="1:59" ht="19.5" customHeight="1">
      <c r="A49" s="11" t="s">
        <v>57</v>
      </c>
      <c r="B49" s="18" t="s">
        <v>64</v>
      </c>
      <c r="C49" s="95">
        <f t="shared" si="16"/>
        <v>134.9</v>
      </c>
      <c r="D49" s="95"/>
      <c r="E49" s="96">
        <v>134.9</v>
      </c>
      <c r="F49" s="95">
        <f t="shared" si="17"/>
        <v>51.1</v>
      </c>
      <c r="G49" s="182"/>
      <c r="H49" s="170">
        <v>51.1</v>
      </c>
      <c r="I49" s="119">
        <v>0</v>
      </c>
      <c r="J49" s="119">
        <f t="shared" si="15"/>
        <v>0.903145987981619</v>
      </c>
      <c r="K49" s="97">
        <f t="shared" si="18"/>
        <v>56.58</v>
      </c>
      <c r="L49" s="99"/>
      <c r="M49" s="191">
        <v>56.58</v>
      </c>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3"/>
      <c r="BG49" s="16"/>
    </row>
    <row r="50" spans="1:59" ht="19.5" customHeight="1">
      <c r="A50" s="11" t="s">
        <v>126</v>
      </c>
      <c r="B50" s="18" t="s">
        <v>65</v>
      </c>
      <c r="C50" s="95">
        <f t="shared" si="16"/>
        <v>6</v>
      </c>
      <c r="D50" s="95"/>
      <c r="E50" s="96">
        <v>6</v>
      </c>
      <c r="F50" s="95">
        <f t="shared" si="17"/>
        <v>4.1</v>
      </c>
      <c r="G50" s="182"/>
      <c r="H50" s="96">
        <v>4.1</v>
      </c>
      <c r="I50" s="119">
        <v>0</v>
      </c>
      <c r="J50" s="119">
        <v>0</v>
      </c>
      <c r="K50" s="97">
        <f t="shared" si="18"/>
        <v>0</v>
      </c>
      <c r="L50" s="99"/>
      <c r="M50" s="191">
        <v>0</v>
      </c>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3"/>
      <c r="BG50" s="16"/>
    </row>
    <row r="51" spans="1:59" ht="19.5" customHeight="1">
      <c r="A51" s="19" t="s">
        <v>16</v>
      </c>
      <c r="B51" s="20" t="s">
        <v>17</v>
      </c>
      <c r="C51" s="132">
        <f aca="true" t="shared" si="19" ref="C51:I51">C52</f>
        <v>22872.659</v>
      </c>
      <c r="D51" s="132">
        <f t="shared" si="19"/>
        <v>17322.661</v>
      </c>
      <c r="E51" s="100">
        <f t="shared" si="19"/>
        <v>5549.998</v>
      </c>
      <c r="F51" s="132">
        <f t="shared" si="19"/>
        <v>10575.417716999998</v>
      </c>
      <c r="G51" s="183">
        <f t="shared" si="19"/>
        <v>6608.836716999999</v>
      </c>
      <c r="H51" s="100">
        <f t="shared" si="19"/>
        <v>3970.581</v>
      </c>
      <c r="I51" s="141">
        <f t="shared" si="19"/>
        <v>0.462360660253799</v>
      </c>
      <c r="J51" s="119"/>
      <c r="K51" s="89">
        <f>K52</f>
        <v>6694.6131</v>
      </c>
      <c r="L51" s="89">
        <f>L52</f>
        <v>3429.6130999999996</v>
      </c>
      <c r="M51" s="89">
        <f>M52</f>
        <v>3265</v>
      </c>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3"/>
      <c r="BG51" s="13"/>
    </row>
    <row r="52" spans="1:59" ht="19.5" customHeight="1">
      <c r="A52" s="19" t="s">
        <v>3</v>
      </c>
      <c r="B52" s="20" t="s">
        <v>18</v>
      </c>
      <c r="C52" s="89">
        <f aca="true" t="shared" si="20" ref="C52:H52">C53+C64+C84+C91</f>
        <v>22872.659</v>
      </c>
      <c r="D52" s="89">
        <f t="shared" si="20"/>
        <v>17322.661</v>
      </c>
      <c r="E52" s="90">
        <f t="shared" si="20"/>
        <v>5549.998</v>
      </c>
      <c r="F52" s="89">
        <f t="shared" si="20"/>
        <v>10575.417716999998</v>
      </c>
      <c r="G52" s="181">
        <f t="shared" si="20"/>
        <v>6608.836716999999</v>
      </c>
      <c r="H52" s="90">
        <f t="shared" si="20"/>
        <v>3970.581</v>
      </c>
      <c r="I52" s="120">
        <f aca="true" t="shared" si="21" ref="I52:I63">F52/C52</f>
        <v>0.462360660253799</v>
      </c>
      <c r="J52" s="119"/>
      <c r="K52" s="89">
        <f>K53+K64+K84+K91</f>
        <v>6694.6131</v>
      </c>
      <c r="L52" s="89">
        <f>L53+L64+L84+L91</f>
        <v>3429.6130999999996</v>
      </c>
      <c r="M52" s="89">
        <f>M53+M64+M84+M91</f>
        <v>3265</v>
      </c>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3"/>
      <c r="BG52" s="23">
        <f>BG53+BG64+BG84</f>
        <v>22203.363051</v>
      </c>
    </row>
    <row r="53" spans="1:59" ht="19.5" customHeight="1">
      <c r="A53" s="19">
        <v>1</v>
      </c>
      <c r="B53" s="20" t="s">
        <v>11</v>
      </c>
      <c r="C53" s="89">
        <f aca="true" t="shared" si="22" ref="C53:H53">C54+C55</f>
        <v>11226.661</v>
      </c>
      <c r="D53" s="89">
        <f t="shared" si="22"/>
        <v>11226.661</v>
      </c>
      <c r="E53" s="90">
        <f t="shared" si="22"/>
        <v>0</v>
      </c>
      <c r="F53" s="89">
        <f t="shared" si="22"/>
        <v>6056.5621439999995</v>
      </c>
      <c r="G53" s="181">
        <f t="shared" si="22"/>
        <v>6060.5621439999995</v>
      </c>
      <c r="H53" s="90">
        <f t="shared" si="22"/>
        <v>0</v>
      </c>
      <c r="I53" s="120">
        <f t="shared" si="21"/>
        <v>0.539480273253107</v>
      </c>
      <c r="J53" s="119"/>
      <c r="K53" s="89">
        <f>K54+K55</f>
        <v>3429.3731</v>
      </c>
      <c r="L53" s="89">
        <f>L54+L55</f>
        <v>3429.3731</v>
      </c>
      <c r="M53" s="89">
        <f>SUM(M54:M63)</f>
        <v>0</v>
      </c>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3"/>
      <c r="BG53" s="23">
        <f>SUM(BG54:BG63)</f>
        <v>6654.62201</v>
      </c>
    </row>
    <row r="54" spans="1:59" s="47" customFormat="1" ht="19.5" customHeight="1">
      <c r="A54" s="53" t="s">
        <v>19</v>
      </c>
      <c r="B54" s="51" t="s">
        <v>78</v>
      </c>
      <c r="C54" s="111">
        <f>SUM(D54:E54)</f>
        <v>6087</v>
      </c>
      <c r="D54" s="111">
        <v>6087</v>
      </c>
      <c r="E54" s="109"/>
      <c r="F54" s="111">
        <f>SUM(G54:H54)</f>
        <v>4300.930192</v>
      </c>
      <c r="G54" s="190">
        <f>'BIEU  VPS'!D48</f>
        <v>4300.930192</v>
      </c>
      <c r="H54" s="109"/>
      <c r="I54" s="121">
        <f t="shared" si="21"/>
        <v>0.7065763417118449</v>
      </c>
      <c r="J54" s="119"/>
      <c r="K54" s="111">
        <f>SUM(L54:M54)</f>
        <v>3076.152</v>
      </c>
      <c r="L54" s="111">
        <f>'BIEU  VPS'!G48</f>
        <v>3076.152</v>
      </c>
      <c r="M54" s="103"/>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54"/>
      <c r="BG54" s="55">
        <v>4231.8</v>
      </c>
    </row>
    <row r="55" spans="1:59" s="47" customFormat="1" ht="19.5" customHeight="1">
      <c r="A55" s="53" t="s">
        <v>20</v>
      </c>
      <c r="B55" s="51" t="s">
        <v>38</v>
      </c>
      <c r="C55" s="111">
        <f aca="true" t="shared" si="23" ref="C55:H55">SUM(C56:C63)</f>
        <v>5139.661</v>
      </c>
      <c r="D55" s="111">
        <f t="shared" si="23"/>
        <v>5139.661</v>
      </c>
      <c r="E55" s="109">
        <f t="shared" si="23"/>
        <v>0</v>
      </c>
      <c r="F55" s="111">
        <f t="shared" si="23"/>
        <v>1755.631952</v>
      </c>
      <c r="G55" s="186">
        <f t="shared" si="23"/>
        <v>1759.631952</v>
      </c>
      <c r="H55" s="109">
        <f t="shared" si="23"/>
        <v>0</v>
      </c>
      <c r="I55" s="121">
        <f t="shared" si="21"/>
        <v>0.34158516524727994</v>
      </c>
      <c r="J55" s="119"/>
      <c r="K55" s="111">
        <f>SUM(K56:K63)</f>
        <v>353.2211</v>
      </c>
      <c r="L55" s="111">
        <f>SUM(L56:L63)</f>
        <v>353.2211</v>
      </c>
      <c r="M55" s="111">
        <f>SUM(M56:M63)</f>
        <v>0</v>
      </c>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56"/>
      <c r="BG55" s="55">
        <v>2422.82201</v>
      </c>
    </row>
    <row r="56" spans="1:59" s="43" customFormat="1" ht="19.5" customHeight="1">
      <c r="A56" s="52" t="s">
        <v>79</v>
      </c>
      <c r="B56" s="41" t="s">
        <v>66</v>
      </c>
      <c r="C56" s="95">
        <f aca="true" t="shared" si="24" ref="C56:C63">SUM(D56:E56)</f>
        <v>177</v>
      </c>
      <c r="D56" s="95">
        <v>177</v>
      </c>
      <c r="E56" s="96"/>
      <c r="F56" s="95">
        <f>SUM(G56:H56)</f>
        <v>13.290420000000001</v>
      </c>
      <c r="G56" s="182">
        <f>'BIEU  VPS'!D50</f>
        <v>13.290420000000001</v>
      </c>
      <c r="H56" s="96"/>
      <c r="I56" s="119">
        <f t="shared" si="21"/>
        <v>0.07508711864406781</v>
      </c>
      <c r="J56" s="119">
        <f>F56/K56</f>
        <v>0.6984169191275582</v>
      </c>
      <c r="K56" s="112">
        <f>SUM(L56:M56)</f>
        <v>19.02935</v>
      </c>
      <c r="L56" s="95">
        <f>'BIEU  VPS'!G50</f>
        <v>19.02935</v>
      </c>
      <c r="M56" s="97"/>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42"/>
      <c r="BG56" s="17"/>
    </row>
    <row r="57" spans="1:59" s="43" customFormat="1" ht="30">
      <c r="A57" s="52" t="s">
        <v>80</v>
      </c>
      <c r="B57" s="44" t="s">
        <v>67</v>
      </c>
      <c r="C57" s="95">
        <f t="shared" si="24"/>
        <v>135</v>
      </c>
      <c r="D57" s="95">
        <v>135</v>
      </c>
      <c r="E57" s="96"/>
      <c r="F57" s="95">
        <f>SUM(G57:H57)</f>
        <v>31.691373</v>
      </c>
      <c r="G57" s="182">
        <f>'BIEU  VPS'!D51</f>
        <v>31.691373</v>
      </c>
      <c r="H57" s="96"/>
      <c r="I57" s="119">
        <f t="shared" si="21"/>
        <v>0.2347509111111111</v>
      </c>
      <c r="J57" s="119">
        <f>F57/K57</f>
        <v>1.651301887529798</v>
      </c>
      <c r="K57" s="112">
        <f>SUM(L57:M57)</f>
        <v>19.19175</v>
      </c>
      <c r="L57" s="95">
        <f>'BIEU  VPS'!G51</f>
        <v>19.19175</v>
      </c>
      <c r="M57" s="97"/>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42"/>
      <c r="BG57" s="17"/>
    </row>
    <row r="58" spans="1:59" s="43" customFormat="1" ht="30">
      <c r="A58" s="52" t="s">
        <v>81</v>
      </c>
      <c r="B58" s="44" t="s">
        <v>68</v>
      </c>
      <c r="C58" s="95">
        <f t="shared" si="24"/>
        <v>326</v>
      </c>
      <c r="D58" s="95">
        <v>326</v>
      </c>
      <c r="E58" s="96"/>
      <c r="F58" s="95">
        <f>SUM(G58:H58)</f>
        <v>0</v>
      </c>
      <c r="G58" s="182">
        <f>'BIEU  VPS'!D52</f>
        <v>0</v>
      </c>
      <c r="H58" s="96"/>
      <c r="I58" s="119">
        <f t="shared" si="21"/>
        <v>0</v>
      </c>
      <c r="J58" s="119">
        <f>F58/K58</f>
        <v>0</v>
      </c>
      <c r="K58" s="112">
        <f>SUM(L58:M58)</f>
        <v>15</v>
      </c>
      <c r="L58" s="95">
        <f>'BIEU  VPS'!G52</f>
        <v>15</v>
      </c>
      <c r="M58" s="97"/>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42"/>
      <c r="BG58" s="17"/>
    </row>
    <row r="59" spans="1:59" ht="30">
      <c r="A59" s="52" t="s">
        <v>82</v>
      </c>
      <c r="B59" s="45" t="s">
        <v>70</v>
      </c>
      <c r="C59" s="95">
        <f t="shared" si="24"/>
        <v>645</v>
      </c>
      <c r="D59" s="95">
        <v>645</v>
      </c>
      <c r="E59" s="96"/>
      <c r="F59" s="95">
        <f>SUM(G59:H59)</f>
        <v>0</v>
      </c>
      <c r="G59" s="182">
        <f>'BIEU  VPS'!D53</f>
        <v>0</v>
      </c>
      <c r="H59" s="96"/>
      <c r="I59" s="119">
        <f t="shared" si="21"/>
        <v>0</v>
      </c>
      <c r="J59" s="119">
        <v>0</v>
      </c>
      <c r="K59" s="112">
        <f>SUM(L59:M59)</f>
        <v>0</v>
      </c>
      <c r="L59" s="95">
        <f>'BIEU  VPS'!G53</f>
        <v>0</v>
      </c>
      <c r="M59" s="97"/>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4"/>
      <c r="BG59" s="17"/>
    </row>
    <row r="60" spans="1:59" s="43" customFormat="1" ht="30">
      <c r="A60" s="52" t="s">
        <v>83</v>
      </c>
      <c r="B60" s="45" t="s">
        <v>69</v>
      </c>
      <c r="C60" s="95">
        <f t="shared" si="24"/>
        <v>2200</v>
      </c>
      <c r="D60" s="95">
        <v>2200</v>
      </c>
      <c r="E60" s="96"/>
      <c r="F60" s="95">
        <f>SUM(G60:H60)</f>
        <v>1664.8387</v>
      </c>
      <c r="G60" s="182">
        <f>'BIEU  VPS'!D54</f>
        <v>1664.8387</v>
      </c>
      <c r="H60" s="96"/>
      <c r="I60" s="119">
        <f>F60/C60</f>
        <v>0.7567448636363636</v>
      </c>
      <c r="J60" s="119">
        <v>0</v>
      </c>
      <c r="K60" s="112">
        <f>SUM(L60:M60)</f>
        <v>300</v>
      </c>
      <c r="L60" s="95">
        <f>'BIEU  VPS'!G54</f>
        <v>300</v>
      </c>
      <c r="M60" s="97"/>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42"/>
      <c r="BG60" s="17"/>
    </row>
    <row r="61" spans="1:59" ht="15.75">
      <c r="A61" s="52" t="s">
        <v>127</v>
      </c>
      <c r="B61" s="45" t="s">
        <v>128</v>
      </c>
      <c r="C61" s="95">
        <f t="shared" si="24"/>
        <v>249.317</v>
      </c>
      <c r="D61" s="95">
        <f>'BIEU  VPS'!C55</f>
        <v>249.317</v>
      </c>
      <c r="E61" s="96"/>
      <c r="F61" s="95"/>
      <c r="G61" s="182">
        <f>'BIEU  VPS'!D55</f>
        <v>4</v>
      </c>
      <c r="H61" s="96"/>
      <c r="I61" s="119">
        <f>F61/C61</f>
        <v>0</v>
      </c>
      <c r="J61" s="119">
        <v>0</v>
      </c>
      <c r="K61" s="112"/>
      <c r="L61" s="95">
        <f>'BIEU  VPS'!G55</f>
        <v>0</v>
      </c>
      <c r="M61" s="97"/>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4"/>
      <c r="BG61" s="17"/>
    </row>
    <row r="62" spans="1:59" s="43" customFormat="1" ht="30">
      <c r="A62" s="52" t="s">
        <v>129</v>
      </c>
      <c r="B62" s="45" t="s">
        <v>130</v>
      </c>
      <c r="C62" s="95">
        <f>SUM(D62:E62)</f>
        <v>1360</v>
      </c>
      <c r="D62" s="95">
        <f>'BIEU  VPS'!C56</f>
        <v>1360</v>
      </c>
      <c r="E62" s="96"/>
      <c r="F62" s="95">
        <f>SUM(G62:H62)</f>
        <v>0</v>
      </c>
      <c r="G62" s="182">
        <f>'BIEU  VPS'!D56</f>
        <v>0</v>
      </c>
      <c r="H62" s="96"/>
      <c r="I62" s="119">
        <f>F62/C62</f>
        <v>0</v>
      </c>
      <c r="J62" s="119">
        <v>0</v>
      </c>
      <c r="K62" s="112">
        <f>SUM(L62:M62)</f>
        <v>0</v>
      </c>
      <c r="L62" s="95">
        <f>'BIEU  VPS'!G56</f>
        <v>0</v>
      </c>
      <c r="M62" s="97"/>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42"/>
      <c r="BG62" s="17"/>
    </row>
    <row r="63" spans="1:59" s="43" customFormat="1" ht="60">
      <c r="A63" s="52" t="s">
        <v>136</v>
      </c>
      <c r="B63" s="45" t="s">
        <v>137</v>
      </c>
      <c r="C63" s="95">
        <f t="shared" si="24"/>
        <v>47.344</v>
      </c>
      <c r="D63" s="95">
        <f>'BIEU  VPS'!C57</f>
        <v>47.344</v>
      </c>
      <c r="E63" s="96"/>
      <c r="F63" s="95">
        <f>SUM(G63:H63)</f>
        <v>45.811459</v>
      </c>
      <c r="G63" s="182">
        <f>'BIEU  VPS'!D57</f>
        <v>45.811459</v>
      </c>
      <c r="H63" s="96"/>
      <c r="I63" s="119">
        <f t="shared" si="21"/>
        <v>0.9676296679621493</v>
      </c>
      <c r="J63" s="119">
        <v>0</v>
      </c>
      <c r="K63" s="112">
        <f>SUM(L63:M63)</f>
        <v>0</v>
      </c>
      <c r="L63" s="95">
        <f>'BIEU  VPS'!G57</f>
        <v>0</v>
      </c>
      <c r="M63" s="97"/>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42"/>
      <c r="BG63" s="17"/>
    </row>
    <row r="64" spans="1:59" ht="19.5" customHeight="1">
      <c r="A64" s="19">
        <v>2</v>
      </c>
      <c r="B64" s="20" t="s">
        <v>26</v>
      </c>
      <c r="C64" s="89">
        <f>C65+C66</f>
        <v>10171.998</v>
      </c>
      <c r="D64" s="89">
        <f aca="true" t="shared" si="25" ref="D64:I64">D65+D66</f>
        <v>4622</v>
      </c>
      <c r="E64" s="90">
        <f t="shared" si="25"/>
        <v>5549.998</v>
      </c>
      <c r="F64" s="89">
        <f t="shared" si="25"/>
        <v>4433.619094</v>
      </c>
      <c r="G64" s="181">
        <f t="shared" si="25"/>
        <v>463.038094</v>
      </c>
      <c r="H64" s="90">
        <f t="shared" si="25"/>
        <v>3970.581</v>
      </c>
      <c r="I64" s="89">
        <f t="shared" si="25"/>
        <v>4.800523741813117</v>
      </c>
      <c r="J64" s="120"/>
      <c r="K64" s="113">
        <f>K65+K66</f>
        <v>3265.24</v>
      </c>
      <c r="L64" s="113">
        <f>L65+L66</f>
        <v>0.24</v>
      </c>
      <c r="M64" s="113">
        <f>M65+M66</f>
        <v>3265</v>
      </c>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G64" s="23">
        <f>SUM(BG65:BG83)</f>
        <v>14737.564041</v>
      </c>
    </row>
    <row r="65" spans="1:59" s="47" customFormat="1" ht="19.5" customHeight="1">
      <c r="A65" s="22" t="s">
        <v>21</v>
      </c>
      <c r="B65" s="51" t="s">
        <v>77</v>
      </c>
      <c r="C65" s="111">
        <f>SUM(D65:E65)</f>
        <v>0</v>
      </c>
      <c r="D65" s="111">
        <v>0</v>
      </c>
      <c r="E65" s="109">
        <v>0</v>
      </c>
      <c r="F65" s="111">
        <f>SUM(G65:H65)</f>
        <v>0</v>
      </c>
      <c r="G65" s="186"/>
      <c r="H65" s="109"/>
      <c r="I65" s="121">
        <v>0</v>
      </c>
      <c r="J65" s="121"/>
      <c r="K65" s="114"/>
      <c r="L65" s="110"/>
      <c r="M65" s="10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G65" s="46"/>
    </row>
    <row r="66" spans="1:59" s="47" customFormat="1" ht="19.5" customHeight="1">
      <c r="A66" s="22" t="s">
        <v>22</v>
      </c>
      <c r="B66" s="21" t="s">
        <v>39</v>
      </c>
      <c r="C66" s="111">
        <f>SUM(C67:C83)</f>
        <v>10171.998</v>
      </c>
      <c r="D66" s="111">
        <f aca="true" t="shared" si="26" ref="D66:M66">SUM(D67:D83)</f>
        <v>4622</v>
      </c>
      <c r="E66" s="111">
        <f t="shared" si="26"/>
        <v>5549.998</v>
      </c>
      <c r="F66" s="111">
        <f t="shared" si="26"/>
        <v>4433.619094</v>
      </c>
      <c r="G66" s="111">
        <f t="shared" si="26"/>
        <v>463.038094</v>
      </c>
      <c r="H66" s="111">
        <f t="shared" si="26"/>
        <v>3970.581</v>
      </c>
      <c r="I66" s="111">
        <f t="shared" si="26"/>
        <v>4.800523741813117</v>
      </c>
      <c r="J66" s="111">
        <f t="shared" si="26"/>
        <v>25.459766599628995</v>
      </c>
      <c r="K66" s="111">
        <f t="shared" si="26"/>
        <v>3265.24</v>
      </c>
      <c r="L66" s="111">
        <f t="shared" si="26"/>
        <v>0.24</v>
      </c>
      <c r="M66" s="111">
        <f t="shared" si="26"/>
        <v>3265</v>
      </c>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G66" s="48">
        <v>14737.564041</v>
      </c>
    </row>
    <row r="67" spans="1:59" ht="30">
      <c r="A67" s="52" t="s">
        <v>84</v>
      </c>
      <c r="B67" s="45" t="s">
        <v>113</v>
      </c>
      <c r="C67" s="95">
        <f aca="true" t="shared" si="27" ref="C67:C81">SUM(D67:E67)</f>
        <v>620</v>
      </c>
      <c r="D67" s="95"/>
      <c r="E67" s="96">
        <v>620</v>
      </c>
      <c r="F67" s="95">
        <f aca="true" t="shared" si="28" ref="F67:F83">SUM(G67:H67)</f>
        <v>444.14</v>
      </c>
      <c r="G67" s="182"/>
      <c r="H67" s="231">
        <v>444.14</v>
      </c>
      <c r="I67" s="119">
        <f aca="true" t="shared" si="29" ref="I67:I77">F67/C67</f>
        <v>0.7163548387096774</v>
      </c>
      <c r="J67" s="119">
        <f>F67/K67</f>
        <v>1.6127087872185912</v>
      </c>
      <c r="K67" s="177">
        <f>SUM(L67:M67)</f>
        <v>275.4</v>
      </c>
      <c r="L67" s="99">
        <v>0</v>
      </c>
      <c r="M67" s="188">
        <v>275.4</v>
      </c>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G67" s="7"/>
    </row>
    <row r="68" spans="1:59" ht="15.75">
      <c r="A68" s="52" t="s">
        <v>85</v>
      </c>
      <c r="B68" s="45" t="s">
        <v>114</v>
      </c>
      <c r="C68" s="95">
        <f t="shared" si="27"/>
        <v>3915</v>
      </c>
      <c r="D68" s="95"/>
      <c r="E68" s="96">
        <v>3915</v>
      </c>
      <c r="F68" s="95">
        <f t="shared" si="28"/>
        <v>2616.3</v>
      </c>
      <c r="G68" s="182"/>
      <c r="H68" s="231">
        <v>2616.3</v>
      </c>
      <c r="I68" s="119">
        <f t="shared" si="29"/>
        <v>0.6682758620689656</v>
      </c>
      <c r="J68" s="119">
        <f aca="true" t="shared" si="30" ref="J68:J74">F68/K68</f>
        <v>1.0951444118878193</v>
      </c>
      <c r="K68" s="177">
        <f aca="true" t="shared" si="31" ref="K68:K83">SUM(L68:M68)</f>
        <v>2389</v>
      </c>
      <c r="L68" s="99">
        <v>0</v>
      </c>
      <c r="M68" s="269">
        <v>2389</v>
      </c>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G68" s="7"/>
    </row>
    <row r="69" spans="1:59" ht="15.75">
      <c r="A69" s="52" t="s">
        <v>86</v>
      </c>
      <c r="B69" s="45" t="s">
        <v>115</v>
      </c>
      <c r="C69" s="95">
        <f t="shared" si="27"/>
        <v>862</v>
      </c>
      <c r="D69" s="95"/>
      <c r="E69" s="96">
        <v>862</v>
      </c>
      <c r="F69" s="95">
        <f t="shared" si="28"/>
        <v>659.23</v>
      </c>
      <c r="G69" s="182"/>
      <c r="H69" s="231">
        <v>659.23</v>
      </c>
      <c r="I69" s="119">
        <f t="shared" si="29"/>
        <v>0.7647679814385151</v>
      </c>
      <c r="J69" s="119">
        <f t="shared" si="30"/>
        <v>1.2751063829787235</v>
      </c>
      <c r="K69" s="177">
        <f t="shared" si="31"/>
        <v>517</v>
      </c>
      <c r="L69" s="99">
        <v>0</v>
      </c>
      <c r="M69" s="188">
        <v>517</v>
      </c>
      <c r="N69" s="270"/>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G69" s="7"/>
    </row>
    <row r="70" spans="1:59" ht="15.75">
      <c r="A70" s="52" t="s">
        <v>87</v>
      </c>
      <c r="B70" s="45" t="s">
        <v>116</v>
      </c>
      <c r="C70" s="95">
        <f t="shared" si="27"/>
        <v>110</v>
      </c>
      <c r="D70" s="95"/>
      <c r="E70" s="96">
        <v>110</v>
      </c>
      <c r="F70" s="95">
        <f t="shared" si="28"/>
        <v>6.113</v>
      </c>
      <c r="G70" s="182"/>
      <c r="H70" s="231">
        <v>6.113</v>
      </c>
      <c r="I70" s="119">
        <f t="shared" si="29"/>
        <v>0.055572727272727274</v>
      </c>
      <c r="J70" s="119">
        <f t="shared" si="30"/>
        <v>0.6434736842105263</v>
      </c>
      <c r="K70" s="177">
        <f t="shared" si="31"/>
        <v>9.5</v>
      </c>
      <c r="L70" s="99">
        <v>0</v>
      </c>
      <c r="M70" s="188">
        <v>9.5</v>
      </c>
      <c r="N70" s="270"/>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G70" s="7"/>
    </row>
    <row r="71" spans="1:59" ht="15.75">
      <c r="A71" s="52" t="s">
        <v>88</v>
      </c>
      <c r="B71" s="45" t="s">
        <v>117</v>
      </c>
      <c r="C71" s="95">
        <f t="shared" si="27"/>
        <v>-455</v>
      </c>
      <c r="D71" s="95"/>
      <c r="E71" s="96">
        <v>-455</v>
      </c>
      <c r="F71" s="95">
        <f t="shared" si="28"/>
        <v>0</v>
      </c>
      <c r="G71" s="182"/>
      <c r="H71" s="231"/>
      <c r="I71" s="119">
        <f t="shared" si="29"/>
        <v>0</v>
      </c>
      <c r="J71" s="119">
        <v>0</v>
      </c>
      <c r="K71" s="177">
        <f t="shared" si="31"/>
        <v>0</v>
      </c>
      <c r="L71" s="99">
        <v>0</v>
      </c>
      <c r="M71" s="97"/>
      <c r="N71" s="270"/>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G71" s="7"/>
    </row>
    <row r="72" spans="1:59" ht="30">
      <c r="A72" s="52" t="s">
        <v>89</v>
      </c>
      <c r="B72" s="45" t="s">
        <v>118</v>
      </c>
      <c r="C72" s="95">
        <f t="shared" si="27"/>
        <v>168</v>
      </c>
      <c r="D72" s="95">
        <v>168</v>
      </c>
      <c r="E72" s="96"/>
      <c r="F72" s="95">
        <f t="shared" si="28"/>
        <v>22.0941</v>
      </c>
      <c r="G72" s="182">
        <f>'BIEU  VPS'!D61</f>
        <v>22.0941</v>
      </c>
      <c r="H72" s="96"/>
      <c r="I72" s="119">
        <f t="shared" si="29"/>
        <v>0.1315125</v>
      </c>
      <c r="J72" s="119">
        <v>0</v>
      </c>
      <c r="K72" s="177">
        <f t="shared" si="31"/>
        <v>0</v>
      </c>
      <c r="L72" s="99">
        <f>'BIEU  VPS'!G61</f>
        <v>0</v>
      </c>
      <c r="M72" s="97"/>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G72" s="7"/>
    </row>
    <row r="73" spans="1:59" ht="15.75">
      <c r="A73" s="52" t="s">
        <v>90</v>
      </c>
      <c r="B73" s="45" t="s">
        <v>72</v>
      </c>
      <c r="C73" s="95">
        <f t="shared" si="27"/>
        <v>180</v>
      </c>
      <c r="D73" s="95">
        <v>180</v>
      </c>
      <c r="E73" s="96"/>
      <c r="F73" s="95">
        <f t="shared" si="28"/>
        <v>5</v>
      </c>
      <c r="G73" s="182">
        <f>'BIEU  VPS'!D62</f>
        <v>5</v>
      </c>
      <c r="H73" s="96"/>
      <c r="I73" s="119">
        <f t="shared" si="29"/>
        <v>0.027777777777777776</v>
      </c>
      <c r="J73" s="119">
        <f t="shared" si="30"/>
        <v>20.833333333333336</v>
      </c>
      <c r="K73" s="177">
        <f t="shared" si="31"/>
        <v>0.24</v>
      </c>
      <c r="L73" s="99">
        <f>'BIEU  VPS'!G62</f>
        <v>0.24</v>
      </c>
      <c r="M73" s="97"/>
      <c r="N73" s="11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G73" s="7"/>
    </row>
    <row r="74" spans="1:59" ht="45">
      <c r="A74" s="52" t="s">
        <v>91</v>
      </c>
      <c r="B74" s="45" t="s">
        <v>106</v>
      </c>
      <c r="C74" s="95">
        <f t="shared" si="27"/>
        <v>990</v>
      </c>
      <c r="D74" s="95">
        <v>990</v>
      </c>
      <c r="E74" s="96"/>
      <c r="F74" s="95">
        <f t="shared" si="28"/>
        <v>295.487994</v>
      </c>
      <c r="G74" s="182">
        <f>'BIEU  VPS'!D63</f>
        <v>295.487994</v>
      </c>
      <c r="H74" s="96"/>
      <c r="I74" s="119">
        <f t="shared" si="29"/>
        <v>0.2984727212121212</v>
      </c>
      <c r="J74" s="119">
        <v>0</v>
      </c>
      <c r="K74" s="177">
        <f>SUM(L74:M74)</f>
        <v>0</v>
      </c>
      <c r="L74" s="99">
        <f>'BIEU  VPS'!G63</f>
        <v>0</v>
      </c>
      <c r="M74" s="97"/>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G74" s="7"/>
    </row>
    <row r="75" spans="1:59" ht="30">
      <c r="A75" s="52" t="s">
        <v>92</v>
      </c>
      <c r="B75" s="45" t="s">
        <v>107</v>
      </c>
      <c r="C75" s="95">
        <f t="shared" si="27"/>
        <v>1000</v>
      </c>
      <c r="D75" s="95">
        <v>1000</v>
      </c>
      <c r="E75" s="96"/>
      <c r="F75" s="95">
        <f t="shared" si="28"/>
        <v>140.456</v>
      </c>
      <c r="G75" s="182">
        <f>'BIEU  VPS'!D64</f>
        <v>140.456</v>
      </c>
      <c r="H75" s="96"/>
      <c r="I75" s="119">
        <f t="shared" si="29"/>
        <v>0.140456</v>
      </c>
      <c r="J75" s="119">
        <v>0</v>
      </c>
      <c r="K75" s="177">
        <f t="shared" si="31"/>
        <v>0</v>
      </c>
      <c r="L75" s="99">
        <f>'BIEU  VPS'!G64</f>
        <v>0</v>
      </c>
      <c r="M75" s="97"/>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G75" s="7"/>
    </row>
    <row r="76" spans="1:59" ht="30">
      <c r="A76" s="52" t="s">
        <v>93</v>
      </c>
      <c r="B76" s="45" t="s">
        <v>108</v>
      </c>
      <c r="C76" s="95">
        <f t="shared" si="27"/>
        <v>984</v>
      </c>
      <c r="D76" s="95">
        <v>984</v>
      </c>
      <c r="E76" s="96"/>
      <c r="F76" s="95">
        <f t="shared" si="28"/>
        <v>0</v>
      </c>
      <c r="G76" s="182">
        <f>'BIEU  VPS'!D65</f>
        <v>0</v>
      </c>
      <c r="H76" s="96"/>
      <c r="I76" s="119">
        <f t="shared" si="29"/>
        <v>0</v>
      </c>
      <c r="J76" s="119">
        <v>0</v>
      </c>
      <c r="K76" s="177">
        <f t="shared" si="31"/>
        <v>0</v>
      </c>
      <c r="L76" s="99">
        <f>'BIEU  VPS'!G65</f>
        <v>0</v>
      </c>
      <c r="M76" s="97"/>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G76" s="7"/>
    </row>
    <row r="77" spans="1:59" ht="30">
      <c r="A77" s="52" t="s">
        <v>98</v>
      </c>
      <c r="B77" s="45" t="s">
        <v>109</v>
      </c>
      <c r="C77" s="95">
        <f t="shared" si="27"/>
        <v>850</v>
      </c>
      <c r="D77" s="95">
        <v>850</v>
      </c>
      <c r="E77" s="96"/>
      <c r="F77" s="95">
        <f t="shared" si="28"/>
        <v>0</v>
      </c>
      <c r="G77" s="182">
        <f>'BIEU  VPS'!D66</f>
        <v>0</v>
      </c>
      <c r="H77" s="96"/>
      <c r="I77" s="119">
        <f t="shared" si="29"/>
        <v>0</v>
      </c>
      <c r="J77" s="119">
        <v>0</v>
      </c>
      <c r="K77" s="177">
        <f t="shared" si="31"/>
        <v>0</v>
      </c>
      <c r="L77" s="99">
        <f>'BIEU  VPS'!G66</f>
        <v>0</v>
      </c>
      <c r="M77" s="97"/>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G77" s="7"/>
    </row>
    <row r="78" spans="1:59" ht="25.5">
      <c r="A78" s="52" t="s">
        <v>99</v>
      </c>
      <c r="B78" s="45" t="s">
        <v>110</v>
      </c>
      <c r="C78" s="95">
        <f t="shared" si="27"/>
        <v>450</v>
      </c>
      <c r="D78" s="95">
        <v>450</v>
      </c>
      <c r="E78" s="96"/>
      <c r="F78" s="95">
        <f t="shared" si="28"/>
        <v>0</v>
      </c>
      <c r="G78" s="182">
        <f>'BIEU  VPS'!D67</f>
        <v>0</v>
      </c>
      <c r="H78" s="96"/>
      <c r="I78" s="119">
        <v>0</v>
      </c>
      <c r="J78" s="119">
        <v>0</v>
      </c>
      <c r="K78" s="177">
        <f t="shared" si="31"/>
        <v>0</v>
      </c>
      <c r="L78" s="99">
        <f>'BIEU  VPS'!G67</f>
        <v>0</v>
      </c>
      <c r="M78" s="9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G78" s="7"/>
    </row>
    <row r="79" spans="1:59" ht="25.5">
      <c r="A79" s="52" t="s">
        <v>100</v>
      </c>
      <c r="B79" s="45" t="s">
        <v>119</v>
      </c>
      <c r="C79" s="95">
        <f t="shared" si="27"/>
        <v>76</v>
      </c>
      <c r="D79" s="95"/>
      <c r="E79" s="168">
        <v>76</v>
      </c>
      <c r="F79" s="95">
        <f t="shared" si="28"/>
        <v>0</v>
      </c>
      <c r="G79" s="182"/>
      <c r="H79" s="172"/>
      <c r="I79" s="119">
        <f>F79/C79</f>
        <v>0</v>
      </c>
      <c r="J79" s="119">
        <v>0</v>
      </c>
      <c r="K79" s="177">
        <f>SUM(L79:M79)</f>
        <v>74.1</v>
      </c>
      <c r="L79" s="99"/>
      <c r="M79" s="97">
        <v>74.1</v>
      </c>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G79" s="7"/>
    </row>
    <row r="80" spans="1:59" ht="30">
      <c r="A80" s="52" t="s">
        <v>101</v>
      </c>
      <c r="B80" s="45" t="s">
        <v>120</v>
      </c>
      <c r="C80" s="95">
        <f t="shared" si="27"/>
        <v>105</v>
      </c>
      <c r="D80" s="95"/>
      <c r="E80" s="96">
        <v>105</v>
      </c>
      <c r="F80" s="95">
        <f t="shared" si="28"/>
        <v>0</v>
      </c>
      <c r="G80" s="182"/>
      <c r="H80" s="170"/>
      <c r="I80" s="119">
        <f>F80/C80</f>
        <v>0</v>
      </c>
      <c r="J80" s="119">
        <v>0</v>
      </c>
      <c r="K80" s="177">
        <f t="shared" si="31"/>
        <v>0</v>
      </c>
      <c r="L80" s="99"/>
      <c r="M80" s="97"/>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G80" s="7"/>
    </row>
    <row r="81" spans="1:59" ht="30">
      <c r="A81" s="52" t="s">
        <v>102</v>
      </c>
      <c r="B81" s="45" t="s">
        <v>121</v>
      </c>
      <c r="C81" s="95">
        <f t="shared" si="27"/>
        <v>72</v>
      </c>
      <c r="D81" s="95"/>
      <c r="E81" s="96">
        <v>72</v>
      </c>
      <c r="F81" s="95">
        <f t="shared" si="28"/>
        <v>0</v>
      </c>
      <c r="G81" s="182"/>
      <c r="H81" s="170"/>
      <c r="I81" s="119">
        <f>F81/C81</f>
        <v>0</v>
      </c>
      <c r="J81" s="119">
        <v>0</v>
      </c>
      <c r="K81" s="177">
        <f t="shared" si="31"/>
        <v>0</v>
      </c>
      <c r="L81" s="99"/>
      <c r="M81" s="97"/>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G81" s="7"/>
    </row>
    <row r="82" spans="1:59" ht="25.5">
      <c r="A82" s="52" t="s">
        <v>103</v>
      </c>
      <c r="B82" s="199" t="s">
        <v>122</v>
      </c>
      <c r="C82" s="95">
        <f>SUM(D82:E82)</f>
        <v>75</v>
      </c>
      <c r="D82" s="95"/>
      <c r="E82" s="96">
        <v>75</v>
      </c>
      <c r="F82" s="95">
        <f>SUM(G82:H82)</f>
        <v>74.8</v>
      </c>
      <c r="G82" s="182"/>
      <c r="H82" s="172">
        <v>74.8</v>
      </c>
      <c r="I82" s="119">
        <f>F82/C82</f>
        <v>0.9973333333333333</v>
      </c>
      <c r="J82" s="119">
        <v>0</v>
      </c>
      <c r="K82" s="177">
        <f>SUM(L82:M82)</f>
        <v>0</v>
      </c>
      <c r="L82" s="99"/>
      <c r="M82" s="97"/>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G82" s="7"/>
    </row>
    <row r="83" spans="1:59" ht="78.75">
      <c r="A83" s="52" t="s">
        <v>103</v>
      </c>
      <c r="B83" s="163" t="s">
        <v>139</v>
      </c>
      <c r="C83" s="95">
        <f>SUM(D83:E83)</f>
        <v>169.998</v>
      </c>
      <c r="D83" s="95"/>
      <c r="E83" s="95">
        <v>169.998</v>
      </c>
      <c r="F83" s="95">
        <f t="shared" si="28"/>
        <v>169.998</v>
      </c>
      <c r="G83" s="182"/>
      <c r="H83" s="230">
        <f>E83</f>
        <v>169.998</v>
      </c>
      <c r="I83" s="119">
        <f>F83/C83</f>
        <v>1</v>
      </c>
      <c r="J83" s="119">
        <v>0</v>
      </c>
      <c r="K83" s="177">
        <f t="shared" si="31"/>
        <v>0</v>
      </c>
      <c r="L83" s="99"/>
      <c r="M83" s="97"/>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G83" s="7"/>
    </row>
    <row r="84" spans="1:59" ht="19.5" customHeight="1">
      <c r="A84" s="19">
        <v>3</v>
      </c>
      <c r="B84" s="20" t="s">
        <v>27</v>
      </c>
      <c r="C84" s="89">
        <f aca="true" t="shared" si="32" ref="C84:H84">C85+C86</f>
        <v>1230</v>
      </c>
      <c r="D84" s="89">
        <f t="shared" si="32"/>
        <v>1230</v>
      </c>
      <c r="E84" s="90">
        <f t="shared" si="32"/>
        <v>0</v>
      </c>
      <c r="F84" s="89">
        <f t="shared" si="32"/>
        <v>85.236479</v>
      </c>
      <c r="G84" s="181">
        <f t="shared" si="32"/>
        <v>85.236479</v>
      </c>
      <c r="H84" s="90">
        <f t="shared" si="32"/>
        <v>0</v>
      </c>
      <c r="I84" s="120">
        <f>SUM(I85:I90)</f>
        <v>0.7457779424699962</v>
      </c>
      <c r="J84" s="120"/>
      <c r="K84" s="94">
        <f>SUM(K85:K86)</f>
        <v>0</v>
      </c>
      <c r="L84" s="94">
        <f>SUM(L85:L86)</f>
        <v>0</v>
      </c>
      <c r="M84" s="94">
        <f>SUM(M85:M86)</f>
        <v>0</v>
      </c>
      <c r="N84" s="115"/>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G84" s="23">
        <f>SUM(BG85:BG90)</f>
        <v>811.177</v>
      </c>
    </row>
    <row r="85" spans="1:59" s="47" customFormat="1" ht="19.5" customHeight="1">
      <c r="A85" s="53" t="s">
        <v>24</v>
      </c>
      <c r="B85" s="51" t="s">
        <v>9</v>
      </c>
      <c r="C85" s="111">
        <f>SUM(D85:E85)</f>
        <v>0</v>
      </c>
      <c r="D85" s="111"/>
      <c r="E85" s="109"/>
      <c r="F85" s="111"/>
      <c r="G85" s="186"/>
      <c r="H85" s="109"/>
      <c r="I85" s="164"/>
      <c r="J85" s="164"/>
      <c r="K85" s="114"/>
      <c r="L85" s="110"/>
      <c r="M85" s="103"/>
      <c r="N85" s="165"/>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G85" s="160"/>
    </row>
    <row r="86" spans="1:59" s="47" customFormat="1" ht="19.5" customHeight="1">
      <c r="A86" s="53" t="s">
        <v>25</v>
      </c>
      <c r="B86" s="51" t="s">
        <v>40</v>
      </c>
      <c r="C86" s="111">
        <f aca="true" t="shared" si="33" ref="C86:H86">SUM(C87:C90)</f>
        <v>1230</v>
      </c>
      <c r="D86" s="111">
        <f t="shared" si="33"/>
        <v>1230</v>
      </c>
      <c r="E86" s="109">
        <f t="shared" si="33"/>
        <v>0</v>
      </c>
      <c r="F86" s="111">
        <f t="shared" si="33"/>
        <v>85.236479</v>
      </c>
      <c r="G86" s="186">
        <f t="shared" si="33"/>
        <v>85.236479</v>
      </c>
      <c r="H86" s="109">
        <f t="shared" si="33"/>
        <v>0</v>
      </c>
      <c r="I86" s="121">
        <f>F86/C86</f>
        <v>0.06929795040650406</v>
      </c>
      <c r="J86" s="121"/>
      <c r="K86" s="103">
        <f>SUM(K87:K90)</f>
        <v>0</v>
      </c>
      <c r="L86" s="103">
        <f>SUM(L87:L90)</f>
        <v>0</v>
      </c>
      <c r="M86" s="103">
        <f>SUM(M87:M90)</f>
        <v>0</v>
      </c>
      <c r="N86" s="117"/>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G86" s="55">
        <v>811.177</v>
      </c>
    </row>
    <row r="87" spans="1:59" ht="47.25">
      <c r="A87" s="52" t="s">
        <v>94</v>
      </c>
      <c r="B87" s="18" t="s">
        <v>112</v>
      </c>
      <c r="C87" s="95">
        <f>SUM(D87:E87)</f>
        <v>924</v>
      </c>
      <c r="D87" s="95">
        <v>924</v>
      </c>
      <c r="E87" s="96"/>
      <c r="F87" s="95">
        <f>SUM(G87:H87)</f>
        <v>0</v>
      </c>
      <c r="G87" s="182">
        <f>'BIEU  VPS'!D71</f>
        <v>0</v>
      </c>
      <c r="H87" s="96"/>
      <c r="I87" s="119">
        <f>F87/C87</f>
        <v>0</v>
      </c>
      <c r="J87" s="119">
        <v>0</v>
      </c>
      <c r="K87" s="97"/>
      <c r="L87" s="99"/>
      <c r="M87" s="97"/>
      <c r="N87" s="116"/>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G87" s="17"/>
    </row>
    <row r="88" spans="1:59" ht="31.5">
      <c r="A88" s="52" t="s">
        <v>95</v>
      </c>
      <c r="B88" s="18" t="s">
        <v>74</v>
      </c>
      <c r="C88" s="95">
        <f>SUM(D88:E88)</f>
        <v>126</v>
      </c>
      <c r="D88" s="95">
        <v>126</v>
      </c>
      <c r="E88" s="96"/>
      <c r="F88" s="95">
        <f>SUM(G88:H88)</f>
        <v>85.236479</v>
      </c>
      <c r="G88" s="182">
        <f>'BIEU  VPS'!D72</f>
        <v>85.236479</v>
      </c>
      <c r="H88" s="96"/>
      <c r="I88" s="119">
        <f>F88/C88</f>
        <v>0.6764799920634921</v>
      </c>
      <c r="J88" s="119">
        <v>0</v>
      </c>
      <c r="K88" s="97"/>
      <c r="L88" s="99"/>
      <c r="M88" s="97"/>
      <c r="N88" s="116"/>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G88" s="17"/>
    </row>
    <row r="89" spans="1:59" ht="31.5">
      <c r="A89" s="52" t="s">
        <v>96</v>
      </c>
      <c r="B89" s="18" t="s">
        <v>123</v>
      </c>
      <c r="C89" s="95">
        <f>SUM(D89:E89)</f>
        <v>135</v>
      </c>
      <c r="D89" s="95">
        <v>135</v>
      </c>
      <c r="E89" s="96"/>
      <c r="F89" s="95">
        <f>SUM(G89:H89)</f>
        <v>0</v>
      </c>
      <c r="G89" s="182">
        <f>'BIEU  VPS'!D73</f>
        <v>0</v>
      </c>
      <c r="H89" s="96"/>
      <c r="I89" s="119">
        <f>F89/C89</f>
        <v>0</v>
      </c>
      <c r="J89" s="119">
        <v>0</v>
      </c>
      <c r="K89" s="97"/>
      <c r="L89" s="99"/>
      <c r="M89" s="97"/>
      <c r="N89" s="116"/>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G89" s="17"/>
    </row>
    <row r="90" spans="1:59" ht="63">
      <c r="A90" s="52" t="s">
        <v>97</v>
      </c>
      <c r="B90" s="18" t="s">
        <v>111</v>
      </c>
      <c r="C90" s="95">
        <f>SUM(D90:E90)</f>
        <v>45</v>
      </c>
      <c r="D90" s="95">
        <v>45</v>
      </c>
      <c r="E90" s="96"/>
      <c r="F90" s="95">
        <f>SUM(G90:H90)</f>
        <v>0</v>
      </c>
      <c r="G90" s="182">
        <f>'BIEU  VPS'!D74</f>
        <v>0</v>
      </c>
      <c r="H90" s="96"/>
      <c r="I90" s="119">
        <f>F90/C90</f>
        <v>0</v>
      </c>
      <c r="J90" s="119">
        <v>0</v>
      </c>
      <c r="K90" s="97"/>
      <c r="L90" s="99">
        <v>0</v>
      </c>
      <c r="M90" s="97"/>
      <c r="N90" s="116"/>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G90" s="17"/>
    </row>
    <row r="91" spans="1:57" s="28" customFormat="1" ht="28.5">
      <c r="A91" s="9">
        <v>4</v>
      </c>
      <c r="B91" s="40" t="s">
        <v>75</v>
      </c>
      <c r="C91" s="89">
        <f>C92</f>
        <v>244</v>
      </c>
      <c r="D91" s="89">
        <f aca="true" t="shared" si="34" ref="D91:I91">D92</f>
        <v>244</v>
      </c>
      <c r="E91" s="90">
        <f t="shared" si="34"/>
        <v>0</v>
      </c>
      <c r="F91" s="89">
        <f t="shared" si="34"/>
        <v>0</v>
      </c>
      <c r="G91" s="181">
        <f t="shared" si="34"/>
        <v>0</v>
      </c>
      <c r="H91" s="90">
        <f t="shared" si="34"/>
        <v>0</v>
      </c>
      <c r="I91" s="89">
        <f t="shared" si="34"/>
        <v>0</v>
      </c>
      <c r="J91" s="124"/>
      <c r="K91" s="125"/>
      <c r="L91" s="92">
        <f>L92</f>
        <v>0</v>
      </c>
      <c r="M91" s="92">
        <f>M92</f>
        <v>0</v>
      </c>
      <c r="N91" s="126"/>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row>
    <row r="92" spans="1:59" ht="15.75">
      <c r="A92" s="11"/>
      <c r="B92" s="44" t="s">
        <v>76</v>
      </c>
      <c r="C92" s="95">
        <f>SUM(D92:E92)</f>
        <v>244</v>
      </c>
      <c r="D92" s="95">
        <v>244</v>
      </c>
      <c r="E92" s="96"/>
      <c r="F92" s="95">
        <f>SUM(G92:H92)</f>
        <v>0</v>
      </c>
      <c r="G92" s="182">
        <v>0</v>
      </c>
      <c r="H92" s="96"/>
      <c r="I92" s="119">
        <f>F92/C92</f>
        <v>0</v>
      </c>
      <c r="J92" s="119">
        <v>0</v>
      </c>
      <c r="K92" s="97"/>
      <c r="L92" s="99">
        <v>0</v>
      </c>
      <c r="M92" s="97"/>
      <c r="N92" s="116"/>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G92" s="17"/>
    </row>
    <row r="96" spans="3:10" ht="18.75">
      <c r="C96" s="255"/>
      <c r="D96" s="255"/>
      <c r="E96" s="255"/>
      <c r="F96" s="255"/>
      <c r="G96" s="255"/>
      <c r="H96" s="255"/>
      <c r="I96" s="255"/>
      <c r="J96" s="255"/>
    </row>
  </sheetData>
  <sheetProtection formatCells="0" formatColumns="0" formatRows="0" insertColumns="0" insertRows="0" insertHyperlinks="0" deleteColumns="0" deleteRows="0" sort="0" autoFilter="0" pivotTables="0"/>
  <mergeCells count="24">
    <mergeCell ref="M11:M12"/>
    <mergeCell ref="I10:J10"/>
    <mergeCell ref="A8:J8"/>
    <mergeCell ref="A9:J9"/>
    <mergeCell ref="H11:H12"/>
    <mergeCell ref="L11:L12"/>
    <mergeCell ref="G11:G12"/>
    <mergeCell ref="C1:J1"/>
    <mergeCell ref="C2:J2"/>
    <mergeCell ref="C3:J3"/>
    <mergeCell ref="A7:J7"/>
    <mergeCell ref="A5:J5"/>
    <mergeCell ref="A1:B1"/>
    <mergeCell ref="A2:B2"/>
    <mergeCell ref="A4:J4"/>
    <mergeCell ref="A6:J6"/>
    <mergeCell ref="C96:J96"/>
    <mergeCell ref="A11:A12"/>
    <mergeCell ref="B11:B12"/>
    <mergeCell ref="C11:C12"/>
    <mergeCell ref="F11:F12"/>
    <mergeCell ref="D11:D12"/>
    <mergeCell ref="I11:J11"/>
    <mergeCell ref="E11:E12"/>
  </mergeCells>
  <printOptions/>
  <pageMargins left="0.31496062992125984" right="0" top="0.56" bottom="0.5511811023622047" header="0.5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Windows 10</cp:lastModifiedBy>
  <cp:lastPrinted>2022-10-13T09:39:59Z</cp:lastPrinted>
  <dcterms:created xsi:type="dcterms:W3CDTF">2016-10-14T13:52:32Z</dcterms:created>
  <dcterms:modified xsi:type="dcterms:W3CDTF">2022-10-14T02:59:38Z</dcterms:modified>
  <cp:category/>
  <cp:version/>
  <cp:contentType/>
  <cp:contentStatus/>
</cp:coreProperties>
</file>