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firstSheet="3" activeTab="3"/>
  </bookViews>
  <sheets>
    <sheet name="KK TM" sheetId="1" state="hidden" r:id="rId1"/>
    <sheet name="Sheet2" sheetId="2" state="hidden" r:id="rId2"/>
    <sheet name="TSAN HONG" sheetId="3" state="hidden" r:id="rId3"/>
    <sheet name="Danh muc thanh ly" sheetId="4" r:id="rId4"/>
    <sheet name="KIEM KE " sheetId="5" state="hidden" r:id="rId5"/>
    <sheet name="HAO MON" sheetId="6" state="hidden" r:id="rId6"/>
    <sheet name="BAO CAO TĂNG GIAM 2020" sheetId="7" state="hidden" r:id="rId7"/>
    <sheet name="So TSCD 2020 VP" sheetId="8" state="hidden" r:id="rId8"/>
    <sheet name="Sheet1" sheetId="9" state="hidden" r:id="rId9"/>
    <sheet name="BAO CAO TĂNG GIAM 2019" sheetId="10" state="hidden" r:id="rId10"/>
    <sheet name="Hệ thống cửa" sheetId="11" r:id="rId11"/>
  </sheets>
  <definedNames>
    <definedName name="_xlnm.Print_Titles" localSheetId="6">'BAO CAO TĂNG GIAM 2020'!$7:$8</definedName>
    <definedName name="_xlnm.Print_Titles" localSheetId="3">'Danh muc thanh ly'!$4:$5</definedName>
    <definedName name="_xlnm.Print_Titles" localSheetId="5">'HAO MON'!$5:$6</definedName>
    <definedName name="_xlnm.Print_Titles" localSheetId="4">'KIEM KE '!$19:$20</definedName>
    <definedName name="_xlnm.Print_Titles" localSheetId="2">'TSAN HONG'!$19:$20</definedName>
  </definedNames>
  <calcPr fullCalcOnLoad="1"/>
</workbook>
</file>

<file path=xl/sharedStrings.xml><?xml version="1.0" encoding="utf-8"?>
<sst xmlns="http://schemas.openxmlformats.org/spreadsheetml/2006/main" count="3347" uniqueCount="865">
  <si>
    <t>A</t>
  </si>
  <si>
    <t>B</t>
  </si>
  <si>
    <t>C</t>
  </si>
  <si>
    <t>D</t>
  </si>
  <si>
    <t>E</t>
  </si>
  <si>
    <t>F</t>
  </si>
  <si>
    <t>G</t>
  </si>
  <si>
    <t>SỔ  TÀI SẢN CỐ ĐỊNH</t>
  </si>
  <si>
    <t>STT</t>
  </si>
  <si>
    <t>Ghi tăng tài sản cố định</t>
  </si>
  <si>
    <t>Ghi giảm TSCD</t>
  </si>
  <si>
    <t>Chứng từ</t>
  </si>
  <si>
    <t>Tên đặc điểm, ký hiệu TSCĐ</t>
  </si>
  <si>
    <t>Nước sản xuất</t>
  </si>
  <si>
    <t>Số hiệu TSCĐ</t>
  </si>
  <si>
    <t>Nguyên giá TSCĐ</t>
  </si>
  <si>
    <t>Lý do ghi giảm TSCĐ</t>
  </si>
  <si>
    <t>Giá trị còn lại của TSCĐ</t>
  </si>
  <si>
    <t>Số hiệu</t>
  </si>
  <si>
    <t>Ngày tháng</t>
  </si>
  <si>
    <t>Tỷ lệ %</t>
  </si>
  <si>
    <t>Số tiền</t>
  </si>
  <si>
    <t>Cộng</t>
  </si>
  <si>
    <t xml:space="preserve">  - Sổ này có …… trang , đánh số trang từ trang 01 đến trang……………………………</t>
  </si>
  <si>
    <t>Người ghi sổ</t>
  </si>
  <si>
    <t>Kế toán trưởng</t>
  </si>
  <si>
    <t>Thủ trưởng đơn vị</t>
  </si>
  <si>
    <t>01</t>
  </si>
  <si>
    <t>09</t>
  </si>
  <si>
    <t>Việt Nam</t>
  </si>
  <si>
    <t>02</t>
  </si>
  <si>
    <t>07</t>
  </si>
  <si>
    <t>03</t>
  </si>
  <si>
    <t>04</t>
  </si>
  <si>
    <t>05</t>
  </si>
  <si>
    <t>06</t>
  </si>
  <si>
    <t>08</t>
  </si>
  <si>
    <t>10</t>
  </si>
  <si>
    <t>Nhật</t>
  </si>
  <si>
    <r>
      <t xml:space="preserve">Loại tài sản cố định: </t>
    </r>
    <r>
      <rPr>
        <b/>
        <sz val="14"/>
        <rFont val="Times New Roman"/>
        <family val="1"/>
      </rPr>
      <t xml:space="preserve">Tổng hợp </t>
    </r>
  </si>
  <si>
    <t xml:space="preserve">Máy móc thiết bị- Thiết bị văn phòng </t>
  </si>
  <si>
    <t xml:space="preserve">Nguyễn Thị Hiên </t>
  </si>
  <si>
    <t xml:space="preserve">Phương tiền vận tải </t>
  </si>
  <si>
    <t>(Ký, họ tên)</t>
  </si>
  <si>
    <t>(Ký, họ tên, đóng dấu)</t>
  </si>
  <si>
    <t>Nguyễn Thị Hiên</t>
  </si>
  <si>
    <t>Mẫu số: S24-H</t>
  </si>
  <si>
    <t>Thẻ TSCĐ</t>
  </si>
  <si>
    <t>Khấu hao</t>
  </si>
  <si>
    <t xml:space="preserve">Hao mòn </t>
  </si>
  <si>
    <t>Luỹ kế khấu hao, hao mòn đã tính đến khi chuyển sổ hoặc ghi giảmTSCĐ</t>
  </si>
  <si>
    <t>Dùng cho: …………………</t>
  </si>
  <si>
    <t>Người lập sổ</t>
  </si>
  <si>
    <t>H</t>
  </si>
  <si>
    <t>I</t>
  </si>
  <si>
    <t>K</t>
  </si>
  <si>
    <t>L</t>
  </si>
  <si>
    <t>Khấu hao (Hao mòn) tài sản cố định</t>
  </si>
  <si>
    <t>(Ban hành kèm theo Thông tư 107/2017/TT-BTC ngày 10/10/2017 của Bộ Tài chính)</t>
  </si>
  <si>
    <t xml:space="preserve">  - Ngày mở sổ: 01/01/2020</t>
  </si>
  <si>
    <t>Ngày 31 tháng 12 năm 2020</t>
  </si>
  <si>
    <t xml:space="preserve">Đơn vị: Văn phòng Sở Tài nguyên và Môi trường </t>
  </si>
  <si>
    <t>Tháng, năm đưa vào sử dụng</t>
  </si>
  <si>
    <t>Mã QHNS: 1010286</t>
  </si>
  <si>
    <t>Mã chương: 426</t>
  </si>
  <si>
    <t>Mẫu số B04-H</t>
  </si>
  <si>
    <t>(Ban hành theo QĐ số 19/2006/QĐ-BTC</t>
  </si>
  <si>
    <t>ngày 30/3/2006 của Bộ trưởng bộ Tài chính)</t>
  </si>
  <si>
    <t xml:space="preserve">BÁO CÁO TÌNH HÌNH TĂNG GIẢM TSCĐ </t>
  </si>
  <si>
    <t>Năm: 2019</t>
  </si>
  <si>
    <t>Đơn vị tính: đồng</t>
  </si>
  <si>
    <t>TT</t>
  </si>
  <si>
    <t xml:space="preserve">Loại Tài sản cố định  </t>
  </si>
  <si>
    <t>Tăng trong năm</t>
  </si>
  <si>
    <t>Giảm trong năm</t>
  </si>
  <si>
    <t>Số cuối năm</t>
  </si>
  <si>
    <t xml:space="preserve">Số  lượng </t>
  </si>
  <si>
    <t xml:space="preserve">Nguyên Giá </t>
  </si>
  <si>
    <t>Số  lượng</t>
  </si>
  <si>
    <t xml:space="preserve">Số lượng </t>
  </si>
  <si>
    <t xml:space="preserve">Số dư đầu năm </t>
  </si>
  <si>
    <r>
      <t>Đơn vị báo cáo</t>
    </r>
    <r>
      <rPr>
        <b/>
        <sz val="14"/>
        <rFont val="Times New Roman"/>
        <family val="1"/>
      </rPr>
      <t xml:space="preserve">: Văn phòng Sở Tài nguyên và Môi trường </t>
    </r>
  </si>
  <si>
    <r>
      <t>Mã đơn vị QHVNS</t>
    </r>
    <r>
      <rPr>
        <b/>
        <sz val="14"/>
        <rFont val="Times New Roman"/>
        <family val="1"/>
      </rPr>
      <t>: 1010286</t>
    </r>
  </si>
  <si>
    <t>Tổng cộng  (TS không phải là đất + TS là đất)</t>
  </si>
  <si>
    <t>Cộng nhà cửa vật kiến trúc, phương tiện vân tải, máy móc thiết bị =I+II+III +IV+V (211)</t>
  </si>
  <si>
    <t xml:space="preserve"> Cộng nhà cửa vật kiến trúc (1+2) (2111)</t>
  </si>
  <si>
    <t>1.1</t>
  </si>
  <si>
    <t>Nhà cửa</t>
  </si>
  <si>
    <t>1.2</t>
  </si>
  <si>
    <t>Vật kiến trúc</t>
  </si>
  <si>
    <t>II</t>
  </si>
  <si>
    <t>III</t>
  </si>
  <si>
    <t xml:space="preserve">Hệ thống máy lọc nước </t>
  </si>
  <si>
    <t>Tài sản vô hình (2138)</t>
  </si>
  <si>
    <t>Tài sản là đất</t>
  </si>
  <si>
    <t>Máy vi tính (Đ/c Tuân P.Đo đạc)</t>
  </si>
  <si>
    <t>Thiết bị mạng LAN (sử dụng từ T11/2014)</t>
  </si>
  <si>
    <t>Bàn làm việc phòng lãnh đạo (sử dụng từ T11/2014)</t>
  </si>
  <si>
    <t>Bàn làm việc phòng (GĐ+PGĐ Lâm)(sử dụng từ T11/2014)</t>
  </si>
  <si>
    <t>Điều hoà không khí (12,000BTU)(sử dụng từ T11/2014)</t>
  </si>
  <si>
    <t>Điều hoà không khí (18.000BTU)(sử dụng từ T11/2014)</t>
  </si>
  <si>
    <t>Điều hoà không khí  (24.000BTU) (sử dụng từ T11/2014)</t>
  </si>
  <si>
    <t>1</t>
  </si>
  <si>
    <t>Giá trị còn lại</t>
  </si>
  <si>
    <t>Hao mòn lũy kế</t>
  </si>
  <si>
    <t>Nhà số 1 cấp III (Nhà A) (Văn phòng Sở, Chi cục QLĐĐ, CCBVMT,VPĐKĐ Đ, TTQT) (2014)</t>
  </si>
  <si>
    <t>Nhà số 2 cấp IV (Thanh tra Sở) Nhà B (1993)</t>
  </si>
  <si>
    <t>Nhà số 1 cấp III (VPĐK+TTQT + Trung tâm CNTT) Nhà A (1996+ SC 2010)</t>
  </si>
  <si>
    <t>Nhà số 9 cấp IV mái bằng (TTĐĐ) (1993)</t>
  </si>
  <si>
    <t>Nhà số 10  cấp IV mái ngói (TTĐĐ)(1993)</t>
  </si>
  <si>
    <t>Nhà số 11 cấp III (TTĐĐ) (2001)</t>
  </si>
  <si>
    <t>Cổng hàng rào vật kiến trúc (TTĐĐ) (2001)</t>
  </si>
  <si>
    <t>Cổng cơ quan (1996)</t>
  </si>
  <si>
    <t>Xe ô tô TOYOTA (22A-00123) (2014)</t>
  </si>
  <si>
    <t>Xe ô tô Missubishi 22C-0345 (1999+SC 2010-2015)</t>
  </si>
  <si>
    <t>Xe ô tô Missubishi 22C-0819 (2006+ SC2010-2015)</t>
  </si>
  <si>
    <t>Xe ô tô Daihatsu 22C-0051 (1992+ SC2011)</t>
  </si>
  <si>
    <t>Xe ô tô Mitsubishi 22C-2367 (2005+SC2012-2015)</t>
  </si>
  <si>
    <t>Máy do đạc Gedimetr 220 (1992)</t>
  </si>
  <si>
    <t>Máy định vị GPS (2006)</t>
  </si>
  <si>
    <t>Máy định vị GPS (2018)</t>
  </si>
  <si>
    <t xml:space="preserve"> Điều hoà nhiệt độ P.họp số 2 (2004)</t>
  </si>
  <si>
    <t>Máy lọc nước (2008)</t>
  </si>
  <si>
    <t>Ti vi P.họp số 2 (2008)</t>
  </si>
  <si>
    <t>Máy chiếu phòng họp số 2 (2010)</t>
  </si>
  <si>
    <t>Điều hòa nhiệt độ P.họp số 3 (2010)</t>
  </si>
  <si>
    <t>Máy chiếu phòng họp (2012)</t>
  </si>
  <si>
    <t>Máy tính chủ (2012)</t>
  </si>
  <si>
    <t>Máy trạm (2012)</t>
  </si>
  <si>
    <t>Tăng âm loa đài (2011)</t>
  </si>
  <si>
    <t>Biển hiệu LED điện tử (2014)</t>
  </si>
  <si>
    <t>Máy in canon 3300 (2008)</t>
  </si>
  <si>
    <t>Điều hòa nhiệt độ  (1996)</t>
  </si>
  <si>
    <t>Máy tính xách tay  (2012)</t>
  </si>
  <si>
    <t>Màn hình tinh thể lỏng  (2008)</t>
  </si>
  <si>
    <t>Điều hòa nhiệt độ  (2004)</t>
  </si>
  <si>
    <t>Máy in canon 3300 (2010)</t>
  </si>
  <si>
    <t>Máy vi tính  (2013)</t>
  </si>
  <si>
    <t>Máy tính sách tay  (2008)</t>
  </si>
  <si>
    <t>Máy vi tính  (2008)</t>
  </si>
  <si>
    <t>Máy in canon 1120 (2008)</t>
  </si>
  <si>
    <t>Máy điều hòa nhiệt độ (1996)</t>
  </si>
  <si>
    <t>Máy vi tính (2013)</t>
  </si>
  <si>
    <t>Máy vi tính (2015)</t>
  </si>
  <si>
    <t>Máy tính xách tay (2015)</t>
  </si>
  <si>
    <t>Máy tính đông nam á (2009)</t>
  </si>
  <si>
    <t>Máy in canon 1120(2009)</t>
  </si>
  <si>
    <t>Điều hòa nhiệt độ SANYO (2010)</t>
  </si>
  <si>
    <t>May vi tính (2011)</t>
  </si>
  <si>
    <t>Máy vi tính để bàn (2014)</t>
  </si>
  <si>
    <t>Điều hoà nhiệt độ (GĐ) (2011)</t>
  </si>
  <si>
    <t>Máy vi tính (2010)</t>
  </si>
  <si>
    <t>Máy vi tính (2009)</t>
  </si>
  <si>
    <t>Máy điều hòa nhiệt độ(2010)</t>
  </si>
  <si>
    <t>Máy photocopy (2010)</t>
  </si>
  <si>
    <t>Máy photocopy Konica 211 (2010)</t>
  </si>
  <si>
    <t>Máy vi tính  (2006)</t>
  </si>
  <si>
    <t>Máy photocopy (nguồn T tra)  (2016)</t>
  </si>
  <si>
    <t>Máy vi tính  (2011)</t>
  </si>
  <si>
    <t>May ảnh  (2012)</t>
  </si>
  <si>
    <t>Máy ảnh canon (2018)</t>
  </si>
  <si>
    <t>Máy in Lare HP 5200 (309) (2013)</t>
  </si>
  <si>
    <t>Máy tính sách tay (2007)</t>
  </si>
  <si>
    <t>Máy in Lare Canon 1120  (2004)</t>
  </si>
  <si>
    <t>Máy ghi âm (2007)</t>
  </si>
  <si>
    <t>Máy ảnh (2005)</t>
  </si>
  <si>
    <t>Máy quay Camera (2008)</t>
  </si>
  <si>
    <t>Máy quay Camera (2013)</t>
  </si>
  <si>
    <t>Máy tính xách tay (2013)</t>
  </si>
  <si>
    <t>Máy tính sách tay (2010)</t>
  </si>
  <si>
    <t>Máy quay Camera (2010)</t>
  </si>
  <si>
    <t>Máy quay (2009)</t>
  </si>
  <si>
    <t>Máy định vị GPS 78S (2011)</t>
  </si>
  <si>
    <t>Máy tính sách tay (2011)</t>
  </si>
  <si>
    <t>Máy in màu (2011)</t>
  </si>
  <si>
    <t>Ống nhòm (2011)</t>
  </si>
  <si>
    <t>Máy tính xách tay (2012)</t>
  </si>
  <si>
    <t>Điều hoà nhiệt độ (2012)</t>
  </si>
  <si>
    <t>Máy in (2008)</t>
  </si>
  <si>
    <t>May vi tính (2008)</t>
  </si>
  <si>
    <t>Máy in Laars Canon 1120 (2004)</t>
  </si>
  <si>
    <t>Màn hình máy vi tính (2008)</t>
  </si>
  <si>
    <t>Máy định vị GPS 78S(2011)</t>
  </si>
  <si>
    <t>Máy tính xách tay (DA ĐĐSD) (2012)</t>
  </si>
  <si>
    <t>Máy in HP 5200 (2010)</t>
  </si>
  <si>
    <t>Máy định vị GPS 78 (2013)</t>
  </si>
  <si>
    <t>Bộ máy vi tính + lưu điện (2005)</t>
  </si>
  <si>
    <t>Ổ cứng di động (2008)</t>
  </si>
  <si>
    <t>Máy in Lare canon 1120(2005)</t>
  </si>
  <si>
    <t>Máy vi tính (2008)</t>
  </si>
  <si>
    <t>Máy in canon (2004)</t>
  </si>
  <si>
    <t>Máy ảnh canon (2011)</t>
  </si>
  <si>
    <t>Máy vi tính (2006)</t>
  </si>
  <si>
    <t>Máy tính xách tay (2018)</t>
  </si>
  <si>
    <t>Ti vi P.họp số số 3 (40Inch) (2010)</t>
  </si>
  <si>
    <t>Máy do khoảng cách (2017)</t>
  </si>
  <si>
    <t>Thiết bị đo COD (2010)</t>
  </si>
  <si>
    <t>Thiết bị đo BOD (2010)</t>
  </si>
  <si>
    <t>Tủ giữ mẫu BOD (2010)</t>
  </si>
  <si>
    <t>Máy đo cường độ ánh sáng (2010)</t>
  </si>
  <si>
    <t>Máy đo nồng độ ASENIC (2009)</t>
  </si>
  <si>
    <t>Bộ thiết bị lấy mẫu sinh vật phù du (2008)</t>
  </si>
  <si>
    <t>Bộ thiết bị lấy mẫu trầm tích đáy (2008)</t>
  </si>
  <si>
    <t>Thiết bị đo khí cháy MethalApp- lekodastat (2007)</t>
  </si>
  <si>
    <t>Máy đo lưu lượng nước thải kênh hở EASZ11(2007)</t>
  </si>
  <si>
    <t>Máy đo độ ồn LA 215 (2004)</t>
  </si>
  <si>
    <t>Phần mềm kế toán (2008)</t>
  </si>
  <si>
    <t>Phần mềm kế toán (2012)</t>
  </si>
  <si>
    <t>Phần mềm đo đạc địa chính Sơn Dương (2012)</t>
  </si>
  <si>
    <t xml:space="preserve">Đơn vị tính </t>
  </si>
  <si>
    <r>
      <t>m</t>
    </r>
    <r>
      <rPr>
        <vertAlign val="superscript"/>
        <sz val="9"/>
        <rFont val="Times New Roman"/>
        <family val="1"/>
      </rPr>
      <t>2</t>
    </r>
  </si>
  <si>
    <t>Ghế làm việc (2009)</t>
  </si>
  <si>
    <t>Máy tính xách tay Dell vostro (2019)</t>
  </si>
  <si>
    <t>Máy vi tính để bàn đông nam Á(2019) (chuyển UBND huyện Na Hang)</t>
  </si>
  <si>
    <t>Máy vi tính để bàn đông nam Á(2019) (chuyển UBND huyện Chiêm Hóa)</t>
  </si>
  <si>
    <t>Máy in HP M227F (2019) (chuyển UBND huyện Na Hang)</t>
  </si>
  <si>
    <t>Máy in HP M227F (2019) (chuyển UBND huyện Chiêm Hóa)</t>
  </si>
  <si>
    <t>m</t>
  </si>
  <si>
    <t>Cái</t>
  </si>
  <si>
    <t>Điều hoà nhiệt độ P.họp số 1 (1996)</t>
  </si>
  <si>
    <t>Bộ</t>
  </si>
  <si>
    <t>Máy tính xách tay (2018) (Phước)</t>
  </si>
  <si>
    <t>Máy Scan (2019) (Bé)</t>
  </si>
  <si>
    <t xml:space="preserve"> Máy in A3 canon  LBP8100N (2019) (Hải KS)</t>
  </si>
  <si>
    <t xml:space="preserve"> Máy phô tô Konica Bi ZHUB 368E (2019) (Bé)</t>
  </si>
  <si>
    <t xml:space="preserve"> Máy chiếu BENQ MX611(2019) (Ngân)</t>
  </si>
  <si>
    <t>Nhà số 6 cấp IV (Nhà ăn tập thể)(1999+2010)(nhà TTQT)</t>
  </si>
  <si>
    <t>Nhà số 12 cấp IV (Nhà một cửa) (2019)</t>
  </si>
  <si>
    <r>
      <t>m</t>
    </r>
    <r>
      <rPr>
        <vertAlign val="superscript"/>
        <sz val="9"/>
        <rFont val="Times New Roman"/>
        <family val="1"/>
      </rPr>
      <t>3</t>
    </r>
  </si>
  <si>
    <t>Phương tiện vận tải (2112)</t>
  </si>
  <si>
    <t>Máy móc thiết bị văn phòng (21131)</t>
  </si>
  <si>
    <t>Máy móc thiết bị chuyên dùng (21133)</t>
  </si>
  <si>
    <t>Máy móc thiết bị (2113)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</si>
  <si>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</si>
  <si>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</si>
  <si>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</si>
  <si>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</si>
  <si>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</si>
  <si>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</si>
  <si>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</si>
  <si>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</si>
  <si>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</si>
  <si>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</si>
  <si>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</si>
  <si>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</si>
  <si>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</si>
  <si>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</si>
  <si>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</si>
  <si>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</si>
  <si>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</si>
  <si>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</si>
  <si>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</si>
  <si>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</si>
  <si>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</si>
  <si>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</si>
  <si>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</si>
  <si>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</si>
  <si>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</si>
  <si>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</si>
  <si>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</si>
  <si>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</si>
  <si>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</si>
  <si>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</si>
  <si>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</si>
  <si>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</si>
  <si>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</si>
  <si>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</si>
  <si>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</si>
  <si>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</si>
  <si>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</si>
  <si>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</si>
  <si>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</si>
  <si>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</si>
  <si>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</si>
  <si>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</si>
  <si>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</si>
  <si>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</si>
  <si>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</si>
  <si>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</si>
  <si>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</si>
  <si>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</si>
  <si>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</si>
  <si>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</si>
  <si>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</si>
  <si>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</si>
  <si>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</si>
  <si>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</si>
  <si>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</si>
  <si>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</si>
  <si>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</si>
  <si>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</si>
  <si>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</si>
  <si>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</si>
  <si>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</si>
  <si>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</si>
  <si>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</si>
  <si>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</si>
  <si>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</si>
  <si>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</si>
  <si>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</si>
  <si>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</si>
  <si>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</si>
  <si>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</si>
  <si>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</si>
  <si>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</si>
  <si>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</si>
  <si>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</si>
  <si>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</si>
  <si>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</si>
  <si>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</si>
  <si>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</si>
  <si>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</si>
  <si>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</si>
  <si>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</si>
  <si>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</si>
  <si>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</si>
  <si>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</si>
  <si>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</si>
  <si>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</si>
  <si>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</si>
  <si>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</si>
  <si>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</si>
  <si>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</si>
  <si>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</si>
  <si>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</si>
  <si>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</si>
  <si>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</si>
  <si>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</si>
  <si>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</si>
  <si>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</si>
  <si>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</si>
  <si>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</si>
  <si>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</si>
  <si>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</si>
  <si>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</si>
  <si>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</si>
  <si>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</si>
  <si>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</si>
  <si>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</si>
  <si>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</si>
  <si>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</si>
  <si>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</si>
  <si>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</si>
  <si>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</si>
  <si>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</si>
  <si>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</si>
  <si>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</si>
  <si>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Tài sản cố định hữu hình khác (Nguồn XDCB) (2118)</t>
  </si>
  <si>
    <t>Phầm mềm</t>
  </si>
  <si>
    <t>Đất khuân viên trụ sở (Số sổ: AB194973)</t>
  </si>
  <si>
    <t>Đất khuân viên trụ sở (Số sổ: AE836249)</t>
  </si>
  <si>
    <t>Năm: 2020</t>
  </si>
  <si>
    <t xml:space="preserve">Bộ </t>
  </si>
  <si>
    <t>Máy tính sách tay (2020) (bàn giao TT kỹ Thuật TNMT)</t>
  </si>
  <si>
    <t>Máy in Canon A3 (2020) (bàn giao TT kỹ Thuật TNMT)</t>
  </si>
  <si>
    <t xml:space="preserve">Máy toàn đạc điện tử ZOOM 10-XPAD hãng Geomax </t>
  </si>
  <si>
    <t>Hệ thống</t>
  </si>
  <si>
    <t>Số TT</t>
  </si>
  <si>
    <t xml:space="preserve">Thủ trưởng đơn vị </t>
  </si>
  <si>
    <t xml:space="preserve">BẢNG TÍNH HAO MÒN TÀI SẢN CỐ ĐỊNH </t>
  </si>
  <si>
    <t>Loại TSCĐ</t>
  </si>
  <si>
    <t>Số hao mòn tính vào năm 2020</t>
  </si>
  <si>
    <t>Hao mòn tính :2020</t>
  </si>
  <si>
    <t>Tỷ lệ hao mòn %</t>
  </si>
  <si>
    <t xml:space="preserve">Ban kiểm kê gồm: </t>
  </si>
  <si>
    <t xml:space="preserve">Chức vụ: Giám đốc  </t>
  </si>
  <si>
    <t xml:space="preserve">Trưởng ban kiểm kê </t>
  </si>
  <si>
    <t xml:space="preserve"> - Bà Nguyễn Thị Hiên </t>
  </si>
  <si>
    <t xml:space="preserve">Uỷ viên </t>
  </si>
  <si>
    <t xml:space="preserve">Đã kiểm kê TSCĐ, kết quả như sau: </t>
  </si>
  <si>
    <t>Tên tài sản cố định</t>
  </si>
  <si>
    <t>Mã số TSCĐ</t>
  </si>
  <si>
    <t xml:space="preserve">Nơi sử dụng </t>
  </si>
  <si>
    <t xml:space="preserve">Theo sổ kế toán </t>
  </si>
  <si>
    <t xml:space="preserve">Theo kiểm kê </t>
  </si>
  <si>
    <t xml:space="preserve">Chênh lệch </t>
  </si>
  <si>
    <t xml:space="preserve">Giá trị còn lại </t>
  </si>
  <si>
    <t xml:space="preserve">Kế toán trưởng </t>
  </si>
  <si>
    <t xml:space="preserve">Văn phòng Sở Tài nguyên và Môi trường </t>
  </si>
  <si>
    <t>Mã đơn vị SDNS: 1010286</t>
  </si>
  <si>
    <t>Thời điểm kiểm kê: 15h ngày 31 tháng 12 năm 2020</t>
  </si>
  <si>
    <t>Mẫu số C53- HD</t>
  </si>
  <si>
    <t xml:space="preserve">BIÊN BẢN KIỂM KÊ TÀI SẢN CỐ ĐỊNH </t>
  </si>
  <si>
    <t>IV</t>
  </si>
  <si>
    <t xml:space="preserve"> - Vũ Thị Thục Ngân        </t>
  </si>
  <si>
    <t>Chức vụ:  Phó Chánh Văn phòng Sở</t>
  </si>
  <si>
    <t xml:space="preserve">Phạm Mạnh Duyệt </t>
  </si>
  <si>
    <t>Vũ Thị Thục Ngân</t>
  </si>
  <si>
    <t xml:space="preserve"> - Ông Lê Quang Hưng</t>
  </si>
  <si>
    <t>Chức vụ: Kế toán</t>
  </si>
  <si>
    <t xml:space="preserve">Chức vụ: Phó trưởng phòng Kế hoạch Tài chính </t>
  </si>
  <si>
    <t>Kho Tầng 5 nhà A</t>
  </si>
  <si>
    <t>Kho TTQ Trắc</t>
  </si>
  <si>
    <t>Tầng 6 nhà A</t>
  </si>
  <si>
    <t>Phòng họp số 3</t>
  </si>
  <si>
    <t>Phòng họp số 2</t>
  </si>
  <si>
    <t>Phòng họp số 1</t>
  </si>
  <si>
    <t>Sử dụng chung</t>
  </si>
  <si>
    <t xml:space="preserve">Kho </t>
  </si>
  <si>
    <t xml:space="preserve"> - Ông Trần Hoài Nam</t>
  </si>
  <si>
    <t xml:space="preserve"> - Ông Phạm Văn Tính</t>
  </si>
  <si>
    <t xml:space="preserve"> - Ông Trần Mạnh Huy</t>
  </si>
  <si>
    <t xml:space="preserve"> - Ông Trần Vũ Hưng</t>
  </si>
  <si>
    <t xml:space="preserve"> - Ông Nguyễn Trường Lâm</t>
  </si>
  <si>
    <t xml:space="preserve"> - Bà Nguyễn Thị Hải Yến</t>
  </si>
  <si>
    <t xml:space="preserve"> - Bà Trần Minh Ngọc</t>
  </si>
  <si>
    <t xml:space="preserve"> - Bà Nguyễn Thị Bé</t>
  </si>
  <si>
    <t>Chức vụ:Trưởng phòng  Khoáng sản.</t>
  </si>
  <si>
    <t>Chức vụ:Trưởng phòng Đo đạc bản đồ và Viễn thám</t>
  </si>
  <si>
    <t>Chức vụ: Phó Trưởng phòng Tài nguyên nước.</t>
  </si>
  <si>
    <t>Chức vụ: Chánh Thanh Tra.</t>
  </si>
  <si>
    <t>Chức vụ: Thanh Tra viên.</t>
  </si>
  <si>
    <t>Chức vụ: Chuyên viên Phòng Kế hoạch - Tài chính.</t>
  </si>
  <si>
    <t>Chức vụ:Thủ quỹ.</t>
  </si>
  <si>
    <t>Chức vụ: Văn thư.</t>
  </si>
  <si>
    <t>Số: ………</t>
  </si>
  <si>
    <t xml:space="preserve"> - Ông Phạm Mạnh Duyệt     </t>
  </si>
  <si>
    <t xml:space="preserve">Ghi chú </t>
  </si>
  <si>
    <t>Đất khuôn viên trụ sở (Số sổ: AB194973)</t>
  </si>
  <si>
    <t>Đất khuôn viên trụ sở (Số sổ: AE836249)</t>
  </si>
  <si>
    <t xml:space="preserve">Người lập </t>
  </si>
  <si>
    <r>
      <t xml:space="preserve">Đơn vị: </t>
    </r>
    <r>
      <rPr>
        <b/>
        <sz val="12"/>
        <rFont val="Times New Roman"/>
        <family val="1"/>
      </rPr>
      <t xml:space="preserve">Văn phòng sở Tài nguyên và Môi trường </t>
    </r>
  </si>
  <si>
    <r>
      <t xml:space="preserve">Mã đơn vị SDNS: </t>
    </r>
    <r>
      <rPr>
        <b/>
        <sz val="12"/>
        <rFont val="Times New Roman"/>
        <family val="1"/>
      </rPr>
      <t>1010286</t>
    </r>
  </si>
  <si>
    <t>Mẫu số: C55-HD</t>
  </si>
  <si>
    <t>Năm 2020</t>
  </si>
  <si>
    <t>Kho T. 5 nhà A</t>
  </si>
  <si>
    <t>Kho T.5 nhà A</t>
  </si>
  <si>
    <t>HT T5 nhà A</t>
  </si>
  <si>
    <t>Phần mềm hệ thống tư vấn XD hệ thống quản lý, công khai quy hoạch, KH sử dụng đất tỉnh Tuyên Quang (2020)</t>
  </si>
  <si>
    <t xml:space="preserve">Người lập biểu </t>
  </si>
  <si>
    <t>(Ký,họ tên, đóng dấu)</t>
  </si>
  <si>
    <t xml:space="preserve"> P.họp số số 3 </t>
  </si>
  <si>
    <t>Trong đó: Hữu hình:</t>
  </si>
  <si>
    <t xml:space="preserve">                Vô hình:</t>
  </si>
  <si>
    <t>Điều chỉnh các năm 2018+2019 do hạch toán sai (Tăng GTCL; giảm Hao mòn)</t>
  </si>
  <si>
    <r>
      <t xml:space="preserve">Loại tài sản cố định: </t>
    </r>
    <r>
      <rPr>
        <b/>
        <sz val="14"/>
        <rFont val="Times New Roman"/>
        <family val="1"/>
      </rPr>
      <t xml:space="preserve">Máy móc Thiết bị chuyên dùng </t>
    </r>
  </si>
  <si>
    <t>2.15</t>
  </si>
  <si>
    <r>
      <t xml:space="preserve">Loại tài sản cố định: </t>
    </r>
    <r>
      <rPr>
        <b/>
        <sz val="14"/>
        <rFont val="Times New Roman"/>
        <family val="1"/>
      </rPr>
      <t>Tài sản cố định hữu hình khác (Nguồn XDCB) (2118)</t>
    </r>
  </si>
  <si>
    <r>
      <t xml:space="preserve">Loại tài sản cố định: </t>
    </r>
    <r>
      <rPr>
        <b/>
        <sz val="14"/>
        <rFont val="Times New Roman"/>
        <family val="1"/>
      </rPr>
      <t>Tài sản cố định vô hình (GCNQSD Đất+ Phần Mềm ứng dụng)</t>
    </r>
  </si>
  <si>
    <t>GCNQSD Đất</t>
  </si>
  <si>
    <t>Phần mềm ứng dụng</t>
  </si>
  <si>
    <t>Tổng số khấu hao, hao mòn phát sinh trong năm 2020</t>
  </si>
  <si>
    <r>
      <t xml:space="preserve">Loại tài sản cố định: </t>
    </r>
    <r>
      <rPr>
        <b/>
        <sz val="14"/>
        <rFont val="Times New Roman"/>
        <family val="1"/>
      </rPr>
      <t>Nhà cửa và vật kiến trúc</t>
    </r>
  </si>
  <si>
    <t xml:space="preserve">Nhà cửa </t>
  </si>
  <si>
    <t xml:space="preserve">Vật kiến trúc </t>
  </si>
  <si>
    <t>Máy móc TBị chuyên dùng</t>
  </si>
  <si>
    <t>Nhà cửa và vật kiến trúc</t>
  </si>
  <si>
    <t xml:space="preserve">Tài sản cố định vô hình (Đất + Phần Mềm ứng dụng) </t>
  </si>
  <si>
    <t>ĐC</t>
  </si>
  <si>
    <t>152</t>
  </si>
  <si>
    <t>008</t>
  </si>
  <si>
    <t>2012</t>
  </si>
  <si>
    <t>2020</t>
  </si>
  <si>
    <t>Nhà số 6 cấp IV (Nhà ăn tập thể)(1999+SC 2010) (nhà TTQT)</t>
  </si>
  <si>
    <t>Số lượng</t>
  </si>
  <si>
    <t>Nguyên giá</t>
  </si>
  <si>
    <r>
      <t xml:space="preserve">Loại tài sản cố định: </t>
    </r>
    <r>
      <rPr>
        <b/>
        <sz val="14"/>
        <rFont val="Times New Roman"/>
        <family val="1"/>
      </rPr>
      <t>Phương tiện vận tải</t>
    </r>
  </si>
  <si>
    <r>
      <t xml:space="preserve">Loại tài sản cố định: </t>
    </r>
    <r>
      <rPr>
        <b/>
        <sz val="12"/>
        <rFont val="Times New Roman"/>
        <family val="1"/>
      </rPr>
      <t xml:space="preserve">Máy móc thiết bị - Thiết bị văn phòng </t>
    </r>
  </si>
  <si>
    <t>Văn phòng Sở</t>
  </si>
  <si>
    <t>Văn phòng Sở (trước)</t>
  </si>
  <si>
    <t xml:space="preserve">Phòng Giám đốc </t>
  </si>
  <si>
    <t>Phó Giám Đốc Hải</t>
  </si>
  <si>
    <t>Phó Giám Đốc Lâm</t>
  </si>
  <si>
    <t>Phó Giám Đốc Lương</t>
  </si>
  <si>
    <t xml:space="preserve">Chánh VP Tiến </t>
  </si>
  <si>
    <t xml:space="preserve">Triệu Một cửa </t>
  </si>
  <si>
    <t>KToán Hà Thị Khiếu</t>
  </si>
  <si>
    <t>VPS Vi Thị Đạo+Khiếu</t>
  </si>
  <si>
    <t>Máy vi tính (D.án VE035) (2014)</t>
  </si>
  <si>
    <t xml:space="preserve">KHTC- Trần Nam </t>
  </si>
  <si>
    <t>T.tra Sở - Trường Lâm</t>
  </si>
  <si>
    <t>T.tra Sở - Hồ Phước</t>
  </si>
  <si>
    <t xml:space="preserve">T.tra Sở- Nguyễn Yến </t>
  </si>
  <si>
    <t>Phòng Đo đạc BĐ- Huy</t>
  </si>
  <si>
    <t>P. Đo đạc BĐ- P. Nam</t>
  </si>
  <si>
    <t>P. Khoáng sản- P. Tính</t>
  </si>
  <si>
    <t>P. Khoáng sản- K. Hải</t>
  </si>
  <si>
    <t>P. Khoáng sản- N. Châu</t>
  </si>
  <si>
    <t>P. TNN- Đỗ Minh</t>
  </si>
  <si>
    <t>P. TNN- Đặng Xuân</t>
  </si>
  <si>
    <t>P. TNN- Trần Vũ Hưng</t>
  </si>
  <si>
    <t>Máy tính xách tay HP (2018) (Phước)</t>
  </si>
  <si>
    <t xml:space="preserve">VPS - Nguyễn Thị Bé </t>
  </si>
  <si>
    <t>VPS - Vũ Thục Ngân</t>
  </si>
  <si>
    <t>P. Đo đạc BĐ- T. Huy</t>
  </si>
  <si>
    <t xml:space="preserve"> KHTC- Khiếu</t>
  </si>
  <si>
    <t>Phòng GĐ + Phó GĐLâm</t>
  </si>
  <si>
    <t>Máy vi tính (Đ/c Tuân chuyên  P.Đo đạc- Huy)</t>
  </si>
  <si>
    <t>Phòng GĐ + Phó GĐ</t>
  </si>
  <si>
    <t>Máy vi tính để bàn (2015)</t>
  </si>
  <si>
    <t>T.tra Sở - . Cường</t>
  </si>
  <si>
    <t>Máy vi tính để bàn (2014) (Hưng nước)</t>
  </si>
  <si>
    <t>Máy tính xách tay Dell vostro (2019) (Ttra. Cường)</t>
  </si>
  <si>
    <t>Máy vi tính (Đ/c Huy  P.Đo đạc)</t>
  </si>
  <si>
    <t>VN</t>
  </si>
  <si>
    <t>Hệ thống Camera (2017)</t>
  </si>
  <si>
    <t>Máy in canon  (2018)</t>
  </si>
  <si>
    <t>Máy tính xách tay (2018) A. Tính KS</t>
  </si>
  <si>
    <t>Máy in (2018) A. Tính KS</t>
  </si>
  <si>
    <t>Máy tính xách tay (2018) (Phước) (02 cái)</t>
  </si>
  <si>
    <t>TTCN Thông Tin</t>
  </si>
  <si>
    <t>Máy vi tính (D.án VE035) (2014) (Nam KHTC)</t>
  </si>
  <si>
    <t>Máy in canon  (2018) (Tính KS)</t>
  </si>
  <si>
    <t>Máy tính xách tay (2018) (Tính KS)</t>
  </si>
  <si>
    <t>Máy vi tính để bàn (2014) (Hưng Nước)</t>
  </si>
  <si>
    <t>1.103</t>
  </si>
  <si>
    <t>Nhà A- Văn phòng Sở</t>
  </si>
  <si>
    <t>Máy do khoảng cách (2017) (Lâm Ttra)</t>
  </si>
  <si>
    <t>037</t>
  </si>
  <si>
    <t>Máy vi tính (Đ/c Tuân chuyển đ/c Huy P.Đo đạc)</t>
  </si>
  <si>
    <t>Máy vi tính để bàn FPT (2020)</t>
  </si>
  <si>
    <t xml:space="preserve">Máy vi tính để bàn FPT (2020) </t>
  </si>
  <si>
    <t>GĐ- Phạm Mạnh Duyệt</t>
  </si>
  <si>
    <t>KHTC- Lê Quang Hưng</t>
  </si>
  <si>
    <t>1.104</t>
  </si>
  <si>
    <t>Máy tính xách tay HP 348 G7 (2020) (Phước)</t>
  </si>
  <si>
    <t xml:space="preserve">Ttra- Hồ Hữu Phước  </t>
  </si>
  <si>
    <t>1.105</t>
  </si>
  <si>
    <t>Máy tính xách tay HP 348 G7 (2020) (L. Hưng)</t>
  </si>
  <si>
    <t>Máy in CANON LBP 2900 (2020) (Hiên) KHTC</t>
  </si>
  <si>
    <t>Máy in CANON LBP 2900 (2020) ( Triệu một cửa )</t>
  </si>
  <si>
    <t>Máy in CANON LBP 2900 (2020) ( Xếp Duyệt)</t>
  </si>
  <si>
    <t>Máy in CANON LBP 2900 (2020) (Ngọc VP)</t>
  </si>
  <si>
    <t xml:space="preserve">VPS- Trần Minh Ngọc </t>
  </si>
  <si>
    <t>Máy in CANON LBP 2900 (2020) (Lê Hưng)</t>
  </si>
  <si>
    <t>1.106</t>
  </si>
  <si>
    <t>1.107</t>
  </si>
  <si>
    <t>1.108</t>
  </si>
  <si>
    <t>1.109</t>
  </si>
  <si>
    <t>1.110</t>
  </si>
  <si>
    <t>Máy vi tính để bàn FPT (2020)(Bé)</t>
  </si>
  <si>
    <t>Máy vi tính để bàn FPT (2020) (Duyệt)</t>
  </si>
  <si>
    <t>Máy vi tính để bàn FPT (2020) (Ngân)</t>
  </si>
  <si>
    <t>Máy vi tính để bàn FPT (2020) (Hưng)</t>
  </si>
  <si>
    <t xml:space="preserve">Máy vi tính để bàn FPT (2020) (Nam Đ Đ) </t>
  </si>
  <si>
    <t xml:space="preserve"> Cái </t>
  </si>
  <si>
    <t>Một cửa- Ng. Thị Triệu</t>
  </si>
  <si>
    <t>Máy in CANON LBP 2900 (2020) (Triệu một cửa)</t>
  </si>
  <si>
    <t>Máy in CANON LBP 2900 (2020) (Xếp Duyệt)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</si>
  <si>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</si>
  <si>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</si>
  <si>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</si>
  <si>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</si>
  <si>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</si>
  <si>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</si>
  <si>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</si>
  <si>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</si>
  <si>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</si>
  <si>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</si>
  <si>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</si>
  <si>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</si>
  <si>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</si>
  <si>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</si>
  <si>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</si>
  <si>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</si>
  <si>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</si>
  <si>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</si>
  <si>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</si>
  <si>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</si>
  <si>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</si>
  <si>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</si>
  <si>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</si>
  <si>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</si>
  <si>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</si>
  <si>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</si>
  <si>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</si>
  <si>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</si>
  <si>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</si>
  <si>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</si>
  <si>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</si>
  <si>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</si>
  <si>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</si>
  <si>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</si>
  <si>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</si>
  <si>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</si>
  <si>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</si>
  <si>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</si>
  <si>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</si>
  <si>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</si>
  <si>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</si>
  <si>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</si>
  <si>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</si>
  <si>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</si>
  <si>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</si>
  <si>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</si>
  <si>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</si>
  <si>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</si>
  <si>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</si>
  <si>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</si>
  <si>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</si>
  <si>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</si>
  <si>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</si>
  <si>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</si>
  <si>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</si>
  <si>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</si>
  <si>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</si>
  <si>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</si>
  <si>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</si>
  <si>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</si>
  <si>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</si>
  <si>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</si>
  <si>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</si>
  <si>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</si>
  <si>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</si>
  <si>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</si>
  <si>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</si>
  <si>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</si>
  <si>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</si>
  <si>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</si>
  <si>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</si>
  <si>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</si>
  <si>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</si>
  <si>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</si>
  <si>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</si>
  <si>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</si>
  <si>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</si>
  <si>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</si>
  <si>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</si>
  <si>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</si>
  <si>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</si>
  <si>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</si>
  <si>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</si>
  <si>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</si>
  <si>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</si>
  <si>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</si>
  <si>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</si>
  <si>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</si>
  <si>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</si>
  <si>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</si>
  <si>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</si>
  <si>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</si>
  <si>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</si>
  <si>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</si>
  <si>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</si>
  <si>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</si>
  <si>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</si>
  <si>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</si>
  <si>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</si>
  <si>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</si>
  <si>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</si>
  <si>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</si>
  <si>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1.111</t>
  </si>
  <si>
    <t>1.112</t>
  </si>
  <si>
    <t>Máy in CANON LBP 2900 (2020) (Triệu một cửa )</t>
  </si>
  <si>
    <t>KHTC- Ng. Thị Hiên</t>
  </si>
  <si>
    <t>Máy in canon 1120 (2009)</t>
  </si>
  <si>
    <t>Hỏng</t>
  </si>
  <si>
    <t>Nhà số 1 cấp III (Nhà A) (Văn phòng Sở, Chi cục QLĐĐ, CCBVMT) (2014)</t>
  </si>
  <si>
    <t xml:space="preserve">P. Tài nguyên nước </t>
  </si>
  <si>
    <t xml:space="preserve">VPS - Ng.Thị Bé </t>
  </si>
  <si>
    <t>Lxe</t>
  </si>
  <si>
    <t>Hiên</t>
  </si>
  <si>
    <t xml:space="preserve">VPS - Trần Minh Ngọc </t>
  </si>
  <si>
    <t>Văn Phòng sở</t>
  </si>
  <si>
    <t>Xã</t>
  </si>
  <si>
    <t>BIÊN BẢN KIỂM KÊ TÀI SẢN CỐ ĐỊNH HỎNG KHÔNG SỬ DỤNG ĐƯỢC</t>
  </si>
  <si>
    <t>Thời điểm kiểm kê: 15h ngày 31 tháng 3 năm 2021</t>
  </si>
  <si>
    <t>Máy in Lare canon 1120 (2005)</t>
  </si>
  <si>
    <t>Biểu số: 01</t>
  </si>
  <si>
    <t xml:space="preserve">BIỂU CHI TIẾT XÁC ĐỊNH HIỆN TRẠNG VÀ GIÁ TRỊ THU HỒI TỐI THIỂU CỦA TÀI SẢN THANH LÝ                                             </t>
  </si>
  <si>
    <t xml:space="preserve">Danh mục, đơn vị sử dụng </t>
  </si>
  <si>
    <t>ĐVT</t>
  </si>
  <si>
    <t>Năm sử dụng</t>
  </si>
  <si>
    <t xml:space="preserve">Tình trạng tài sản tại thời điểm thanh lý </t>
  </si>
  <si>
    <t xml:space="preserve">Xác định giá bán thanh lý </t>
  </si>
  <si>
    <t>Hao mòn</t>
  </si>
  <si>
    <t>Hình thức bán thanh lý, thu hồi phế liệu</t>
  </si>
  <si>
    <t>Đơn giá</t>
  </si>
  <si>
    <t>Giá tối thiểu
(đồng)</t>
  </si>
  <si>
    <t>10=(8x9)</t>
  </si>
  <si>
    <t xml:space="preserve">TÀI SẢN: </t>
  </si>
  <si>
    <t>Máy in CANON 3100 (2009)</t>
  </si>
  <si>
    <t xml:space="preserve">Cái </t>
  </si>
  <si>
    <t>Hỏng bo mạch, hệ thống điện, cháy đèn màn quét hỏng không sử dụng được</t>
  </si>
  <si>
    <t xml:space="preserve"> sắt, phế liệu </t>
  </si>
  <si>
    <t>10,8kg</t>
  </si>
  <si>
    <t>3.000đ/kg</t>
  </si>
  <si>
    <t>Máy in HP 1050 (2009)</t>
  </si>
  <si>
    <t>Cháy bộ nguồn.Hỏng bo mạch chủ.</t>
  </si>
  <si>
    <t>3,6kg</t>
  </si>
  <si>
    <t>Máy In Sam Sung 1640(2009)</t>
  </si>
  <si>
    <t>4,2kg</t>
  </si>
  <si>
    <t>Cháy bộ nguồn. Bo mạch chủ, RAM, chíp hỏng.</t>
  </si>
  <si>
    <t>2,8kg</t>
  </si>
  <si>
    <t>Máy in CANON Pro9000 (2011)</t>
  </si>
  <si>
    <t>14,4kg</t>
  </si>
  <si>
    <t>Thiết bị đo vi khí hậu Velocicalc (2007)</t>
  </si>
  <si>
    <t>Cháy sensor, rỉ sét mạch điều khiển</t>
  </si>
  <si>
    <t>1,3kg</t>
  </si>
  <si>
    <t>Máy đo nước TOA AQUAMATE (4chỉ tiêu; PH-DO-TỦB-TEMP)</t>
  </si>
  <si>
    <t>Cháy sensor</t>
  </si>
  <si>
    <t>5,8kg</t>
  </si>
  <si>
    <t>Máy đo khí ga TEC</t>
  </si>
  <si>
    <t>2,5kg</t>
  </si>
  <si>
    <t>Máy ảnh kỹ thuật số CANO (2009)</t>
  </si>
  <si>
    <t>Cháy sensor, mainboard, vỡ ống kính</t>
  </si>
  <si>
    <t>0,5kg</t>
  </si>
  <si>
    <t xml:space="preserve">Tổng cộng: </t>
  </si>
  <si>
    <t xml:space="preserve">Bằng chữ: Một trăm ba mươi tám ngàn ba trăm đồng./. </t>
  </si>
  <si>
    <t>Theo sổ sách kế toán đến ngày 31/12/2020 (đồng)</t>
  </si>
  <si>
    <t>(Kèm theo Biên bản làm việc ngày 1   của Liên cơ quan)</t>
  </si>
  <si>
    <t xml:space="preserve">Kế toán Khiếu </t>
  </si>
  <si>
    <t>Nhà số 2 cấp IV (Thanh tra Sở) Nhà C (1993)</t>
  </si>
  <si>
    <t>Nhà số 1 cấp III (VPĐK+TTQT + Trung tâm CNTT) Nhà B (1996+ SC 2010)</t>
  </si>
  <si>
    <t>P. Khoáng sản- N.Châu</t>
  </si>
  <si>
    <t>Nhà số 9 cấp IV mái bằng (TTKT) (1993)</t>
  </si>
  <si>
    <t>Nhà số 10  cấp IV mái ngói (TTKT)(1993)</t>
  </si>
  <si>
    <t>Nhà số 11 cấp III (TTKT) (2001)</t>
  </si>
  <si>
    <t>Cổng hàng rào vật kiến trúc (TTKT) (2001)</t>
  </si>
  <si>
    <t>Tổng cộng  (TS không phải là đất +TS là đất) (A+B)</t>
  </si>
  <si>
    <t xml:space="preserve">Trưởng phòng Kế hoạch tài chính </t>
  </si>
  <si>
    <t xml:space="preserve">Lê Quang Hưng </t>
  </si>
  <si>
    <t>Mẫu số: C 34 - HD</t>
  </si>
  <si>
    <t>(Ban hành theo QĐ số: 19/2006/QĐ-BTC</t>
  </si>
  <si>
    <t>ngày 30/03/2006 của Bộ trưởng Bộ tài chính)</t>
  </si>
  <si>
    <t>BIÊN BẢN KIỂM KÊ QUỸ TIỀN MẶT</t>
  </si>
  <si>
    <t>Dùng cho đồng Việt Nam</t>
  </si>
  <si>
    <t>Chúng tôi gồm :</t>
  </si>
  <si>
    <t>Trưởng ban kiểm kê</t>
  </si>
  <si>
    <t>Kế toán</t>
  </si>
  <si>
    <t xml:space="preserve">Thành viên </t>
  </si>
  <si>
    <t>Thủ quỹ</t>
  </si>
  <si>
    <t xml:space="preserve">Giám đốc </t>
  </si>
  <si>
    <t xml:space="preserve"> - Cùng tiến hành kiểm kê quỹ tiền mặt, kết quả như sau: </t>
  </si>
  <si>
    <t>Diễn giải</t>
  </si>
  <si>
    <t>Số lượng( tờ)</t>
  </si>
  <si>
    <t>Số tiền( đồng)</t>
  </si>
  <si>
    <t>Số dư theo sổ quỹ</t>
  </si>
  <si>
    <t>Số kiểm kê thực tế</t>
  </si>
  <si>
    <t>Loại 500.000 đ</t>
  </si>
  <si>
    <t>Loại  200.000 đ</t>
  </si>
  <si>
    <t>Loại 100.000đ</t>
  </si>
  <si>
    <t>Loại 50.000 đ</t>
  </si>
  <si>
    <t>Loại 20.000 đ</t>
  </si>
  <si>
    <t>Loại 10.000 đ</t>
  </si>
  <si>
    <t>Loại 5.000 đ</t>
  </si>
  <si>
    <t>Loại 1.000 đ</t>
  </si>
  <si>
    <t>Loại 500 đ</t>
  </si>
  <si>
    <t>Loại 200 đ</t>
  </si>
  <si>
    <t>Chênh lệch</t>
  </si>
  <si>
    <t xml:space="preserve"> - Lý do: + Thừa: Do không có tiền lẻ </t>
  </si>
  <si>
    <t xml:space="preserve">   + Thiếu: không</t>
  </si>
  <si>
    <t xml:space="preserve">         Kết luận sau khi kiểm kê quỹ: Qua kiểm tra, số tiền thực tế kiểm kê so với sổ sách kế</t>
  </si>
  <si>
    <t xml:space="preserve"> toán là đủ, không bị hao hụt.</t>
  </si>
  <si>
    <t xml:space="preserve">Thủ trưởng đơn vị    Kế toán trưởng </t>
  </si>
  <si>
    <t xml:space="preserve">Người chịu trách </t>
  </si>
  <si>
    <t>nhiệm kiểm kê quỹ</t>
  </si>
  <si>
    <t>Mã đơn vị có quan hệ với NS: 1010286</t>
  </si>
  <si>
    <t>Hôm nay, vào 16 giờ 30 ngày 31 tháng 12 năm 2020</t>
  </si>
  <si>
    <t xml:space="preserve"> - Bà  Vũ Thị Thục Ngân</t>
  </si>
  <si>
    <t xml:space="preserve">Phó chánh Văn Phòng Sở- </t>
  </si>
  <si>
    <t xml:space="preserve"> - Bà Trần Minh Ngọc </t>
  </si>
  <si>
    <t xml:space="preserve"> - Ông Phạm Mạnh Duyệt</t>
  </si>
  <si>
    <t xml:space="preserve">Văn phòng Sở Tài nguyên và môi trường </t>
  </si>
  <si>
    <t>Nhà số 3 cấp IV (Thanh tra Sở) Nhà C (1993)</t>
  </si>
  <si>
    <t>Nhà số 2 cấp III (VPĐK+TTQT + TTCNTT) Nhà B (1996+ SC 2010)</t>
  </si>
  <si>
    <t xml:space="preserve">BÁO CÁO TÌNH HÌNH TĂNG GIẢM TÀI SẢN CỐ ĐỊNH </t>
  </si>
  <si>
    <t>Phạm Mạnh Duyệt</t>
  </si>
  <si>
    <t xml:space="preserve">  - Sổ này có …… trang, đánh số trang từ trang 01 đến trang……………………………</t>
  </si>
  <si>
    <r>
      <t xml:space="preserve">  </t>
    </r>
    <r>
      <rPr>
        <b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Ngày mở sổ: 01/01/2020</t>
    </r>
  </si>
  <si>
    <t>Mẫu số: S26-H</t>
  </si>
  <si>
    <t>Mã QHNS: 1096451</t>
  </si>
  <si>
    <t>(Ban hành kèm theo Thông tư 107/2017/TT-BTC 
ngày 10/10/2017 của Bộ Tài chính)</t>
  </si>
  <si>
    <t>SỔ THEO DÕI  TÀI SẢN CỐ ĐỊNH VÀ CÔNG CỤ, DỤNG CỤ TẠI NƠI SỬ DỤNG</t>
  </si>
  <si>
    <t xml:space="preserve">Loại công cụ, dụng cụ (hoặc nhóm công cụ, dụng cụ): Máy móc thiết bị văn phòng </t>
  </si>
  <si>
    <t>Ngày tháng ghi sổ</t>
  </si>
  <si>
    <t>Tên  TSCĐ và công cụ, dụng cụ</t>
  </si>
  <si>
    <t>Đơn vị tính</t>
  </si>
  <si>
    <t>Ghi tăng TSCĐ và công cụ dụng cụ</t>
  </si>
  <si>
    <t>Ghi giảm TSCD và công cụ dụng cụ</t>
  </si>
  <si>
    <t xml:space="preserve">Đơn giá </t>
  </si>
  <si>
    <t>Thành tiền</t>
  </si>
  <si>
    <t xml:space="preserve">Lý do </t>
  </si>
  <si>
    <t xml:space="preserve">Tổng Cộng </t>
  </si>
  <si>
    <t xml:space="preserve">  - Ngày mở sổ: 01/01/2019</t>
  </si>
  <si>
    <t>Ngày 31 tháng 12 năm 2019</t>
  </si>
  <si>
    <t xml:space="preserve">Tên đơn vị: Văn phòng Sở Tài nguyên và Môi trường </t>
  </si>
  <si>
    <t>0021</t>
  </si>
  <si>
    <t xml:space="preserve">Tủ sắt Xuân hòa 3 buồng </t>
  </si>
  <si>
    <t>Xác định giá bán thanh lý</t>
  </si>
  <si>
    <t xml:space="preserve">Hình thức bán </t>
  </si>
  <si>
    <t>Giá tối thiểu (đồng)</t>
  </si>
  <si>
    <t>12=11*10</t>
  </si>
  <si>
    <t>Hỏng lốc, tụ điện, hỏng quạt gió</t>
  </si>
  <si>
    <t xml:space="preserve">Cháy bóng hình, chập cháy bo mạch, không thể khắc phục sửa chữa </t>
  </si>
  <si>
    <t>Hỏng bo mạch chủ, hỏng CPU không sửa chữa được</t>
  </si>
  <si>
    <t>Hỏng bo mạch chủ, hỏng CPU không sửa chữa được; cháy màn hình</t>
  </si>
  <si>
    <t>Hỏng trống, gạt, cattrich</t>
  </si>
  <si>
    <t>Hỏng đèn hình, máy không vào điện (chập cháy) không thể khắc phục sửa chữa</t>
  </si>
  <si>
    <t>Hỏng màn hình</t>
  </si>
  <si>
    <t>Hỏng trống, gạt, cattrich, thanh sạc cao áp</t>
  </si>
  <si>
    <t>Hỏng bo mạch chủ, hỏng Ram, hỏng CPU, không thể khắc phục sửa chữa</t>
  </si>
  <si>
    <t>Cũ, tốc độ chậm, công nghệ lạc hậu</t>
  </si>
  <si>
    <t>Hỏng bóng chụp, hỏng trống gạt, khay kéo giấy không hoạt động</t>
  </si>
  <si>
    <t>Hỏng trục từ, lô sấy, khay kéo giấy không hoạt động</t>
  </si>
  <si>
    <t>Cũ, hỏng ống kính</t>
  </si>
  <si>
    <t xml:space="preserve">Hỏng ống kính </t>
  </si>
  <si>
    <t>Hỏng bộ điều khiển, thu tín hiệu</t>
  </si>
  <si>
    <t>Tổng cộng (A+B)</t>
  </si>
  <si>
    <t>Tận thu</t>
  </si>
  <si>
    <t>Không có giá trị thu hồi</t>
  </si>
  <si>
    <t>Năm sản xuất</t>
  </si>
  <si>
    <t>Máy tính sách tay</t>
  </si>
  <si>
    <t>Máy vi tính</t>
  </si>
  <si>
    <t>Máy quay Camera</t>
  </si>
  <si>
    <t>Máy tính xách tay</t>
  </si>
  <si>
    <t>Cộng nhà cửa vật kiến trúc, phương tiện vân tải, máy móc thiết bị =I+II (211)</t>
  </si>
  <si>
    <t>Chánh VP- Trần Vũ Hưng</t>
  </si>
  <si>
    <t>Chi cục đất đai chuyển sang</t>
  </si>
  <si>
    <t>Phòng Đo đạc BĐ- Nam</t>
  </si>
  <si>
    <t>Máy định vị GPS</t>
  </si>
  <si>
    <t>Máy in HP 5200</t>
  </si>
  <si>
    <t>Máy định vị GPS 78</t>
  </si>
  <si>
    <t>Ống nhòm</t>
  </si>
  <si>
    <t>VPĐK - Hằng</t>
  </si>
  <si>
    <t>P.MT- Nguyễn T. Bình</t>
  </si>
  <si>
    <t>P.MT- Hiệu</t>
  </si>
  <si>
    <t>P.MT-  Thanh (kho)</t>
  </si>
  <si>
    <t>P.MT- Tùng</t>
  </si>
  <si>
    <t>P. CCĐĐ- Giang</t>
  </si>
  <si>
    <t>P.MT- Sáng</t>
  </si>
  <si>
    <t>Máy tính đông nam Á  (CCMT)</t>
  </si>
  <si>
    <t>Máy in canon</t>
  </si>
  <si>
    <t xml:space="preserve">Máy tính đông nam Á  (CCMT) </t>
  </si>
  <si>
    <t>P.MT- Tạ Thanh Tùng</t>
  </si>
  <si>
    <t xml:space="preserve">P.MT- Phạm Tài </t>
  </si>
  <si>
    <t>P.MT-Phùng Hiệu</t>
  </si>
  <si>
    <t>P.QLĐĐ- Hoàng Trung</t>
  </si>
  <si>
    <t xml:space="preserve">Phòng Lái xe </t>
  </si>
  <si>
    <t>P.QLĐĐ- Tuyên</t>
  </si>
  <si>
    <t>P.QLĐĐ- Mai Chính</t>
  </si>
  <si>
    <t>Máy in CANON EpsonStylus</t>
  </si>
  <si>
    <t>Máy tính xách tay NB Dell Inspirro 15R N5010</t>
  </si>
  <si>
    <t>Máy tính đông nam Á</t>
  </si>
  <si>
    <t>Máy in Canon 3300</t>
  </si>
  <si>
    <t>Máy tính xách tay  HP</t>
  </si>
  <si>
    <t>Máy vi tính ĐNA</t>
  </si>
  <si>
    <t>Máy in Canon 2900</t>
  </si>
  <si>
    <t>Điều hoà nhiệt độ panasonic</t>
  </si>
  <si>
    <t>Máy Photocopy Sharp</t>
  </si>
  <si>
    <t>Máy in A3 canon 3500</t>
  </si>
  <si>
    <t>Máy vi tính dự án QH</t>
  </si>
  <si>
    <t>Lưu điện</t>
  </si>
  <si>
    <t>Không vào điện</t>
  </si>
  <si>
    <t>TTr- Vũ Hưng</t>
  </si>
  <si>
    <t>Ti vi P.họp số số 3</t>
  </si>
  <si>
    <t>Hỏng đèn hình, không vào điện (chập cháy) không thể khắc phục sửa chữa</t>
  </si>
  <si>
    <t>Tủ sắt Hòa Phát</t>
  </si>
  <si>
    <t>Kho (phòng QLĐĐ)</t>
  </si>
  <si>
    <t>Hỏng khóa, cong vênh</t>
  </si>
  <si>
    <t>Phần mềm kế toán IMAS 8.0</t>
  </si>
  <si>
    <t>Cổng cơ quan</t>
  </si>
  <si>
    <t>Nhà 3 tầng (nhà B)</t>
  </si>
  <si>
    <t>Hệ thống cửa gỗ</t>
  </si>
  <si>
    <t>Hệ thống cửa nhôm</t>
  </si>
  <si>
    <t>Theo sổ kế toán đến 31/12/2021</t>
  </si>
  <si>
    <t>Công nghệ lạc hậu</t>
  </si>
  <si>
    <t>Cũ, mối mọt</t>
  </si>
  <si>
    <t>Phế liệu bán tận thu do sửa chữa nhà làm việc</t>
  </si>
  <si>
    <t>Rỉ sét</t>
  </si>
  <si>
    <t>Bán cân phế liệu</t>
  </si>
  <si>
    <t>Cong vênh, rỉ sét, kính vỡ</t>
  </si>
  <si>
    <t>9 cánh cửa = 20kg</t>
  </si>
  <si>
    <t>DANH MỤC CHI TIẾT TÀI SẢN THANH LÝ</t>
  </si>
  <si>
    <t>(Kèm theo Thông báo số       /TB-HĐTLTS ngày     /10/2022 của Sở Tài nguyên và Môi trường)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</si>
</sst>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d\,\ yyyy"/>
    <numFmt numFmtId="173" formatCode="0.0"/>
    <numFmt numFmtId="174" formatCode="#,##0;[Red]#,##0"/>
    <numFmt numFmtId="175" formatCode="0.0%"/>
    <numFmt numFmtId="176" formatCode="_(* #,##0.0_);_(* \(#,##0.0\);_(* &quot;-&quot;??_);_(@_)"/>
    <numFmt numFmtId="177" formatCode="_(* #,##0_);_(* \(#,##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\ mmmm\,\ yyyy"/>
    <numFmt numFmtId="183" formatCode="###\ ###\ ###\ ###"/>
  </numFmts>
  <fonts count="91">
    <font>
      <sz val="12"/>
      <name val=".VnTime"/>
      <family val="0"/>
    </font>
    <font>
      <i/>
      <sz val="12"/>
      <name val=".VnTime"/>
      <family val="2"/>
    </font>
    <font>
      <b/>
      <sz val="12"/>
      <name val=".VnTime"/>
      <family val="2"/>
    </font>
    <font>
      <sz val="11"/>
      <name val=".VnTime"/>
      <family val="2"/>
    </font>
    <font>
      <sz val="8"/>
      <name val=".VnTime"/>
      <family val="2"/>
    </font>
    <font>
      <sz val="14"/>
      <name val=".VnTime"/>
      <family val="2"/>
    </font>
    <font>
      <b/>
      <sz val="11"/>
      <name val=".VnTime"/>
      <family val="2"/>
    </font>
    <font>
      <b/>
      <sz val="20"/>
      <name val=".VnTimeH"/>
      <family val="2"/>
    </font>
    <font>
      <i/>
      <sz val="14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.VnTim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8"/>
      <name val=".VnTimeH"/>
      <family val="2"/>
    </font>
    <font>
      <b/>
      <sz val="9"/>
      <name val="Times New Roman"/>
      <family val="1"/>
    </font>
    <font>
      <sz val="9"/>
      <name val=".VnTime"/>
      <family val="2"/>
    </font>
    <font>
      <sz val="9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.VnTime"/>
      <family val="2"/>
    </font>
    <font>
      <b/>
      <sz val="16"/>
      <name val="Times New Roman"/>
      <family val="1"/>
    </font>
    <font>
      <b/>
      <sz val="10"/>
      <name val=".VnTime"/>
      <family val="2"/>
    </font>
    <font>
      <i/>
      <sz val="9"/>
      <name val=".VnTime"/>
      <family val="2"/>
    </font>
    <font>
      <b/>
      <i/>
      <sz val="11"/>
      <name val="Times New Roman"/>
      <family val="1"/>
    </font>
    <font>
      <b/>
      <i/>
      <sz val="11"/>
      <name val="Arial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9"/>
      <color indexed="8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name val="Times New Roman"/>
      <family val="1"/>
    </font>
    <font>
      <i/>
      <sz val="11"/>
      <name val=".VnTime"/>
      <family val="2"/>
    </font>
    <font>
      <b/>
      <sz val="14"/>
      <name val=".VnTimeH"/>
      <family val="2"/>
    </font>
    <font>
      <b/>
      <i/>
      <sz val="14"/>
      <name val="Times New Roman"/>
      <family val="1"/>
    </font>
    <font>
      <b/>
      <i/>
      <sz val="14"/>
      <name val=".VnTime"/>
      <family val="2"/>
    </font>
    <font>
      <b/>
      <sz val="14"/>
      <name val=".VnTime"/>
      <family val="2"/>
    </font>
    <font>
      <b/>
      <sz val="16"/>
      <name val=".VnTimeH"/>
      <family val="2"/>
    </font>
    <font>
      <i/>
      <sz val="16"/>
      <name val="Times New Roman"/>
      <family val="1"/>
    </font>
    <font>
      <i/>
      <sz val="16"/>
      <name val=".VnTime"/>
      <family val="2"/>
    </font>
    <font>
      <i/>
      <sz val="10"/>
      <name val="Times New Roman"/>
      <family val="1"/>
    </font>
    <font>
      <i/>
      <sz val="10"/>
      <name val=".VnTime"/>
      <family val="2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4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Times New Roman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68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0" fontId="13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2" xfId="0" applyFont="1" applyBorder="1" applyAlignment="1">
      <alignment horizontal="center"/>
    </xf>
    <xf numFmtId="41" fontId="0" fillId="0" borderId="0" xfId="0" applyNumberFormat="1" applyAlignment="1">
      <alignment/>
    </xf>
    <xf numFmtId="49" fontId="18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49" fontId="18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1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9" fillId="0" borderId="13" xfId="0" applyFont="1" applyBorder="1" applyAlignment="1">
      <alignment/>
    </xf>
    <xf numFmtId="0" fontId="0" fillId="33" borderId="0" xfId="0" applyFill="1" applyAlignment="1">
      <alignment/>
    </xf>
    <xf numFmtId="0" fontId="9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1" fontId="19" fillId="0" borderId="11" xfId="43" applyFont="1" applyBorder="1" applyAlignment="1">
      <alignment horizontal="center" vertical="center" wrapText="1"/>
    </xf>
    <xf numFmtId="41" fontId="19" fillId="0" borderId="15" xfId="43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41" fontId="24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41" fontId="20" fillId="0" borderId="12" xfId="43" applyFont="1" applyBorder="1" applyAlignment="1">
      <alignment/>
    </xf>
    <xf numFmtId="0" fontId="9" fillId="0" borderId="12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2" xfId="0" applyNumberFormat="1" applyBorder="1" applyAlignment="1">
      <alignment/>
    </xf>
    <xf numFmtId="0" fontId="10" fillId="0" borderId="12" xfId="0" applyFon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41" fontId="23" fillId="0" borderId="12" xfId="43" applyFont="1" applyBorder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41" fontId="23" fillId="0" borderId="13" xfId="43" applyFont="1" applyBorder="1" applyAlignment="1">
      <alignment/>
    </xf>
    <xf numFmtId="0" fontId="19" fillId="0" borderId="16" xfId="0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41" fontId="19" fillId="0" borderId="0" xfId="43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10" fillId="0" borderId="0" xfId="0" applyFont="1" applyAlignment="1">
      <alignment/>
    </xf>
    <xf numFmtId="41" fontId="19" fillId="0" borderId="16" xfId="43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41" fontId="2" fillId="0" borderId="0" xfId="0" applyNumberFormat="1" applyFont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0" xfId="0" applyNumberFormat="1" applyFont="1" applyBorder="1" applyAlignment="1">
      <alignment/>
    </xf>
    <xf numFmtId="41" fontId="0" fillId="33" borderId="0" xfId="0" applyNumberFormat="1" applyFill="1" applyAlignment="1">
      <alignment/>
    </xf>
    <xf numFmtId="41" fontId="25" fillId="0" borderId="0" xfId="43" applyFont="1" applyBorder="1" applyAlignment="1">
      <alignment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28" fillId="33" borderId="12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174" fontId="23" fillId="33" borderId="12" xfId="0" applyNumberFormat="1" applyFont="1" applyFill="1" applyBorder="1" applyAlignment="1">
      <alignment horizontal="center" vertical="center" wrapText="1"/>
    </xf>
    <xf numFmtId="174" fontId="23" fillId="33" borderId="12" xfId="0" applyNumberFormat="1" applyFont="1" applyFill="1" applyBorder="1" applyAlignment="1">
      <alignment horizontal="left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41" fontId="25" fillId="0" borderId="12" xfId="43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 quotePrefix="1">
      <alignment horizontal="center"/>
    </xf>
    <xf numFmtId="49" fontId="25" fillId="0" borderId="12" xfId="0" applyNumberFormat="1" applyFont="1" applyBorder="1" applyAlignment="1">
      <alignment horizontal="center"/>
    </xf>
    <xf numFmtId="41" fontId="25" fillId="0" borderId="12" xfId="43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/>
    </xf>
    <xf numFmtId="41" fontId="25" fillId="33" borderId="12" xfId="43" applyFont="1" applyFill="1" applyBorder="1" applyAlignment="1">
      <alignment horizontal="right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/>
    </xf>
    <xf numFmtId="0" fontId="0" fillId="0" borderId="0" xfId="0" applyFont="1" applyAlignment="1">
      <alignment/>
    </xf>
    <xf numFmtId="41" fontId="23" fillId="33" borderId="12" xfId="43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center" wrapText="1"/>
    </xf>
    <xf numFmtId="41" fontId="23" fillId="34" borderId="12" xfId="43" applyFont="1" applyFill="1" applyBorder="1" applyAlignment="1">
      <alignment horizontal="right" vertical="center" wrapText="1"/>
    </xf>
    <xf numFmtId="41" fontId="25" fillId="34" borderId="12" xfId="43" applyFont="1" applyFill="1" applyBorder="1" applyAlignment="1">
      <alignment/>
    </xf>
    <xf numFmtId="0" fontId="25" fillId="34" borderId="12" xfId="0" applyFont="1" applyFill="1" applyBorder="1" applyAlignment="1" quotePrefix="1">
      <alignment horizontal="center"/>
    </xf>
    <xf numFmtId="41" fontId="25" fillId="34" borderId="12" xfId="43" applyFont="1" applyFill="1" applyBorder="1" applyAlignment="1">
      <alignment horizontal="center" vertical="center" wrapText="1"/>
    </xf>
    <xf numFmtId="0" fontId="25" fillId="34" borderId="12" xfId="0" applyFont="1" applyFill="1" applyBorder="1" applyAlignment="1" quotePrefix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41" fontId="0" fillId="0" borderId="0" xfId="0" applyNumberFormat="1" applyFont="1" applyAlignment="1">
      <alignment/>
    </xf>
    <xf numFmtId="0" fontId="25" fillId="34" borderId="12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left" vertical="center" wrapText="1"/>
    </xf>
    <xf numFmtId="0" fontId="25" fillId="34" borderId="12" xfId="0" applyFont="1" applyFill="1" applyBorder="1" applyAlignment="1">
      <alignment horizontal="center"/>
    </xf>
    <xf numFmtId="41" fontId="25" fillId="34" borderId="12" xfId="43" applyFont="1" applyFill="1" applyBorder="1" applyAlignment="1">
      <alignment horizontal="right" vertical="center" wrapText="1"/>
    </xf>
    <xf numFmtId="0" fontId="25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25" fillId="33" borderId="12" xfId="0" applyFont="1" applyFill="1" applyBorder="1" applyAlignment="1" quotePrefix="1">
      <alignment horizontal="center"/>
    </xf>
    <xf numFmtId="41" fontId="25" fillId="33" borderId="12" xfId="43" applyFont="1" applyFill="1" applyBorder="1" applyAlignment="1">
      <alignment horizontal="center" vertical="center" wrapText="1"/>
    </xf>
    <xf numFmtId="41" fontId="25" fillId="33" borderId="12" xfId="43" applyFont="1" applyFill="1" applyBorder="1" applyAlignment="1">
      <alignment/>
    </xf>
    <xf numFmtId="49" fontId="25" fillId="33" borderId="12" xfId="0" applyNumberFormat="1" applyFont="1" applyFill="1" applyBorder="1" applyAlignment="1" quotePrefix="1">
      <alignment horizontal="center"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0" fontId="23" fillId="33" borderId="13" xfId="0" applyFont="1" applyFill="1" applyBorder="1" applyAlignment="1">
      <alignment horizontal="center" vertical="center" wrapText="1"/>
    </xf>
    <xf numFmtId="49" fontId="25" fillId="33" borderId="12" xfId="0" applyNumberFormat="1" applyFont="1" applyFill="1" applyBorder="1" applyAlignment="1">
      <alignment horizontal="center"/>
    </xf>
    <xf numFmtId="0" fontId="25" fillId="33" borderId="12" xfId="0" applyFont="1" applyFill="1" applyBorder="1" applyAlignment="1" quotePrefix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10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41" fontId="25" fillId="0" borderId="0" xfId="0" applyNumberFormat="1" applyFont="1" applyBorder="1" applyAlignment="1">
      <alignment horizontal="center"/>
    </xf>
    <xf numFmtId="41" fontId="23" fillId="33" borderId="12" xfId="43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left"/>
    </xf>
    <xf numFmtId="0" fontId="20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center" wrapText="1"/>
    </xf>
    <xf numFmtId="174" fontId="20" fillId="33" borderId="12" xfId="0" applyNumberFormat="1" applyFont="1" applyFill="1" applyBorder="1" applyAlignment="1">
      <alignment horizontal="left" vertical="center" wrapText="1"/>
    </xf>
    <xf numFmtId="174" fontId="20" fillId="33" borderId="12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3" fillId="0" borderId="12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33" borderId="13" xfId="0" applyFont="1" applyFill="1" applyBorder="1" applyAlignment="1">
      <alignment horizontal="center" vertical="center" wrapText="1"/>
    </xf>
    <xf numFmtId="41" fontId="25" fillId="33" borderId="12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177" fontId="25" fillId="33" borderId="12" xfId="0" applyNumberFormat="1" applyFont="1" applyFill="1" applyBorder="1" applyAlignment="1">
      <alignment horizontal="center" vertical="center" wrapText="1"/>
    </xf>
    <xf numFmtId="41" fontId="31" fillId="0" borderId="0" xfId="0" applyNumberFormat="1" applyFont="1" applyAlignment="1">
      <alignment/>
    </xf>
    <xf numFmtId="9" fontId="25" fillId="0" borderId="12" xfId="0" applyNumberFormat="1" applyFont="1" applyBorder="1" applyAlignment="1">
      <alignment horizontal="center" vertical="center" wrapText="1"/>
    </xf>
    <xf numFmtId="10" fontId="25" fillId="0" borderId="12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5" fillId="0" borderId="12" xfId="0" applyNumberFormat="1" applyFont="1" applyBorder="1" applyAlignment="1">
      <alignment horizontal="center" vertical="center" wrapText="1"/>
    </xf>
    <xf numFmtId="41" fontId="25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41" fontId="23" fillId="33" borderId="0" xfId="0" applyNumberFormat="1" applyFont="1" applyFill="1" applyBorder="1" applyAlignment="1">
      <alignment/>
    </xf>
    <xf numFmtId="41" fontId="25" fillId="33" borderId="0" xfId="0" applyNumberFormat="1" applyFont="1" applyFill="1" applyAlignment="1">
      <alignment/>
    </xf>
    <xf numFmtId="41" fontId="20" fillId="0" borderId="15" xfId="43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41" fontId="25" fillId="33" borderId="12" xfId="43" applyFont="1" applyFill="1" applyBorder="1" applyAlignment="1">
      <alignment horizontal="center" vertical="center" wrapText="1"/>
    </xf>
    <xf numFmtId="41" fontId="23" fillId="33" borderId="12" xfId="43" applyFont="1" applyFill="1" applyBorder="1" applyAlignment="1">
      <alignment horizontal="center" vertical="center" wrapText="1"/>
    </xf>
    <xf numFmtId="41" fontId="23" fillId="33" borderId="14" xfId="43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1" fontId="13" fillId="0" borderId="0" xfId="0" applyNumberFormat="1" applyFont="1" applyAlignment="1">
      <alignment/>
    </xf>
    <xf numFmtId="0" fontId="25" fillId="33" borderId="12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41" fontId="1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1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20" fillId="33" borderId="14" xfId="0" applyFont="1" applyFill="1" applyBorder="1" applyAlignment="1">
      <alignment horizontal="left" vertical="center" wrapText="1"/>
    </xf>
    <xf numFmtId="0" fontId="20" fillId="33" borderId="16" xfId="0" applyFont="1" applyFill="1" applyBorder="1" applyAlignment="1" quotePrefix="1">
      <alignment horizontal="center" vertical="center" wrapText="1"/>
    </xf>
    <xf numFmtId="41" fontId="23" fillId="33" borderId="14" xfId="43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 quotePrefix="1">
      <alignment horizontal="center" vertical="center" wrapText="1"/>
    </xf>
    <xf numFmtId="41" fontId="23" fillId="33" borderId="12" xfId="43" applyFont="1" applyFill="1" applyBorder="1" applyAlignment="1">
      <alignment/>
    </xf>
    <xf numFmtId="0" fontId="0" fillId="33" borderId="12" xfId="0" applyFill="1" applyBorder="1" applyAlignment="1">
      <alignment/>
    </xf>
    <xf numFmtId="0" fontId="19" fillId="33" borderId="12" xfId="0" applyFont="1" applyFill="1" applyBorder="1" applyAlignment="1">
      <alignment horizontal="left" vertical="center" wrapText="1"/>
    </xf>
    <xf numFmtId="0" fontId="19" fillId="33" borderId="12" xfId="0" applyFont="1" applyFill="1" applyBorder="1" applyAlignment="1" quotePrefix="1">
      <alignment horizontal="center" vertical="center" wrapText="1"/>
    </xf>
    <xf numFmtId="0" fontId="25" fillId="33" borderId="12" xfId="0" applyFont="1" applyFill="1" applyBorder="1" applyAlignment="1" quotePrefix="1">
      <alignment horizontal="center" vertical="center" wrapText="1"/>
    </xf>
    <xf numFmtId="41" fontId="25" fillId="33" borderId="12" xfId="43" applyFont="1" applyFill="1" applyBorder="1" applyAlignment="1">
      <alignment/>
    </xf>
    <xf numFmtId="0" fontId="23" fillId="33" borderId="12" xfId="0" applyFont="1" applyFill="1" applyBorder="1" applyAlignment="1" quotePrefix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1" fontId="19" fillId="0" borderId="12" xfId="43" applyFont="1" applyBorder="1" applyAlignment="1">
      <alignment horizontal="center" vertical="center" wrapText="1"/>
    </xf>
    <xf numFmtId="177" fontId="19" fillId="0" borderId="12" xfId="43" applyNumberFormat="1" applyFont="1" applyBorder="1" applyAlignment="1">
      <alignment horizontal="center" vertical="center" wrapText="1"/>
    </xf>
    <xf numFmtId="0" fontId="19" fillId="0" borderId="12" xfId="43" applyNumberFormat="1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/>
    </xf>
    <xf numFmtId="41" fontId="19" fillId="0" borderId="12" xfId="43" applyFont="1" applyBorder="1" applyAlignment="1">
      <alignment/>
    </xf>
    <xf numFmtId="49" fontId="13" fillId="0" borderId="12" xfId="0" applyNumberFormat="1" applyFont="1" applyBorder="1" applyAlignment="1">
      <alignment horizontal="center"/>
    </xf>
    <xf numFmtId="41" fontId="25" fillId="0" borderId="16" xfId="43" applyFont="1" applyBorder="1" applyAlignment="1">
      <alignment horizontal="center" vertical="center" wrapText="1"/>
    </xf>
    <xf numFmtId="177" fontId="25" fillId="0" borderId="12" xfId="43" applyNumberFormat="1" applyFont="1" applyBorder="1" applyAlignment="1">
      <alignment horizontal="center" vertical="center" wrapText="1"/>
    </xf>
    <xf numFmtId="177" fontId="25" fillId="0" borderId="12" xfId="0" applyNumberFormat="1" applyFont="1" applyBorder="1" applyAlignment="1">
      <alignment/>
    </xf>
    <xf numFmtId="41" fontId="25" fillId="0" borderId="12" xfId="0" applyNumberFormat="1" applyFont="1" applyBorder="1" applyAlignment="1">
      <alignment/>
    </xf>
    <xf numFmtId="49" fontId="13" fillId="0" borderId="12" xfId="0" applyNumberFormat="1" applyFont="1" applyBorder="1" applyAlignment="1">
      <alignment horizontal="center" vertical="center" wrapText="1"/>
    </xf>
    <xf numFmtId="14" fontId="25" fillId="0" borderId="12" xfId="0" applyNumberFormat="1" applyFont="1" applyBorder="1" applyAlignment="1">
      <alignment horizontal="center" vertical="center" wrapText="1"/>
    </xf>
    <xf numFmtId="0" fontId="19" fillId="0" borderId="11" xfId="43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 quotePrefix="1">
      <alignment horizontal="center" vertical="center" wrapText="1"/>
    </xf>
    <xf numFmtId="49" fontId="19" fillId="0" borderId="12" xfId="0" applyNumberFormat="1" applyFont="1" applyBorder="1" applyAlignment="1" quotePrefix="1">
      <alignment horizontal="center" vertical="center" wrapText="1"/>
    </xf>
    <xf numFmtId="0" fontId="14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41" fontId="31" fillId="0" borderId="12" xfId="0" applyNumberFormat="1" applyFont="1" applyBorder="1" applyAlignment="1">
      <alignment horizontal="center"/>
    </xf>
    <xf numFmtId="49" fontId="33" fillId="0" borderId="12" xfId="0" applyNumberFormat="1" applyFont="1" applyBorder="1" applyAlignment="1">
      <alignment horizontal="center"/>
    </xf>
    <xf numFmtId="41" fontId="25" fillId="0" borderId="13" xfId="43" applyFont="1" applyBorder="1" applyAlignment="1">
      <alignment/>
    </xf>
    <xf numFmtId="49" fontId="25" fillId="0" borderId="13" xfId="0" applyNumberFormat="1" applyFont="1" applyBorder="1" applyAlignment="1">
      <alignment horizontal="center"/>
    </xf>
    <xf numFmtId="0" fontId="25" fillId="0" borderId="13" xfId="0" applyFont="1" applyBorder="1" applyAlignment="1">
      <alignment/>
    </xf>
    <xf numFmtId="41" fontId="25" fillId="0" borderId="13" xfId="0" applyNumberFormat="1" applyFont="1" applyBorder="1" applyAlignment="1">
      <alignment/>
    </xf>
    <xf numFmtId="0" fontId="19" fillId="0" borderId="12" xfId="0" applyFont="1" applyBorder="1" applyAlignment="1" quotePrefix="1">
      <alignment horizontal="center" vertical="center" wrapText="1"/>
    </xf>
    <xf numFmtId="49" fontId="20" fillId="0" borderId="12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41" fontId="31" fillId="0" borderId="11" xfId="0" applyNumberFormat="1" applyFont="1" applyBorder="1" applyAlignment="1">
      <alignment horizontal="center"/>
    </xf>
    <xf numFmtId="43" fontId="25" fillId="0" borderId="12" xfId="0" applyNumberFormat="1" applyFont="1" applyBorder="1" applyAlignment="1">
      <alignment/>
    </xf>
    <xf numFmtId="0" fontId="19" fillId="0" borderId="16" xfId="0" applyFont="1" applyBorder="1" applyAlignment="1">
      <alignment horizontal="left" vertical="center" wrapText="1"/>
    </xf>
    <xf numFmtId="49" fontId="19" fillId="0" borderId="13" xfId="0" applyNumberFormat="1" applyFont="1" applyBorder="1" applyAlignment="1" quotePrefix="1">
      <alignment horizontal="center" vertical="center" wrapText="1"/>
    </xf>
    <xf numFmtId="0" fontId="19" fillId="0" borderId="13" xfId="0" applyFont="1" applyBorder="1" applyAlignment="1">
      <alignment horizontal="left" vertical="center" wrapText="1"/>
    </xf>
    <xf numFmtId="41" fontId="19" fillId="0" borderId="13" xfId="43" applyFont="1" applyBorder="1" applyAlignment="1">
      <alignment horizontal="center" vertical="center" wrapText="1"/>
    </xf>
    <xf numFmtId="0" fontId="19" fillId="0" borderId="12" xfId="0" applyFont="1" applyBorder="1" applyAlignment="1">
      <alignment horizontal="left" vertical="center" wrapText="1"/>
    </xf>
    <xf numFmtId="49" fontId="25" fillId="0" borderId="12" xfId="43" applyNumberFormat="1" applyFont="1" applyBorder="1" applyAlignment="1">
      <alignment horizontal="center" vertical="center" wrapText="1"/>
    </xf>
    <xf numFmtId="49" fontId="25" fillId="0" borderId="12" xfId="43" applyNumberFormat="1" applyFont="1" applyBorder="1" applyAlignment="1" quotePrefix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Border="1" applyAlignment="1">
      <alignment/>
    </xf>
    <xf numFmtId="41" fontId="23" fillId="0" borderId="19" xfId="43" applyFont="1" applyBorder="1" applyAlignment="1">
      <alignment/>
    </xf>
    <xf numFmtId="41" fontId="20" fillId="0" borderId="19" xfId="43" applyFont="1" applyBorder="1" applyAlignment="1">
      <alignment/>
    </xf>
    <xf numFmtId="41" fontId="19" fillId="0" borderId="19" xfId="43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5" fontId="25" fillId="0" borderId="11" xfId="43" applyNumberFormat="1" applyFont="1" applyBorder="1" applyAlignment="1">
      <alignment horizontal="center" vertical="center" wrapText="1"/>
    </xf>
    <xf numFmtId="175" fontId="25" fillId="0" borderId="12" xfId="0" applyNumberFormat="1" applyFont="1" applyBorder="1" applyAlignment="1">
      <alignment horizontal="center" vertical="center" wrapText="1"/>
    </xf>
    <xf numFmtId="175" fontId="25" fillId="0" borderId="12" xfId="43" applyNumberFormat="1" applyFont="1" applyBorder="1" applyAlignment="1">
      <alignment horizontal="center" vertical="center" wrapText="1"/>
    </xf>
    <xf numFmtId="175" fontId="23" fillId="0" borderId="12" xfId="43" applyNumberFormat="1" applyFont="1" applyBorder="1" applyAlignment="1">
      <alignment/>
    </xf>
    <xf numFmtId="175" fontId="24" fillId="0" borderId="0" xfId="0" applyNumberFormat="1" applyFont="1" applyAlignment="1">
      <alignment/>
    </xf>
    <xf numFmtId="175" fontId="34" fillId="0" borderId="0" xfId="0" applyNumberFormat="1" applyFont="1" applyAlignment="1">
      <alignment horizontal="center"/>
    </xf>
    <xf numFmtId="175" fontId="25" fillId="0" borderId="11" xfId="0" applyNumberFormat="1" applyFont="1" applyBorder="1" applyAlignment="1">
      <alignment horizontal="center" vertical="center" wrapText="1"/>
    </xf>
    <xf numFmtId="175" fontId="24" fillId="0" borderId="0" xfId="0" applyNumberFormat="1" applyFont="1" applyBorder="1" applyAlignment="1">
      <alignment/>
    </xf>
    <xf numFmtId="175" fontId="25" fillId="0" borderId="16" xfId="0" applyNumberFormat="1" applyFont="1" applyBorder="1" applyAlignment="1">
      <alignment horizontal="center" vertical="center" wrapText="1"/>
    </xf>
    <xf numFmtId="175" fontId="31" fillId="0" borderId="11" xfId="0" applyNumberFormat="1" applyFont="1" applyBorder="1" applyAlignment="1">
      <alignment horizontal="center"/>
    </xf>
    <xf numFmtId="175" fontId="23" fillId="33" borderId="12" xfId="43" applyNumberFormat="1" applyFont="1" applyFill="1" applyBorder="1" applyAlignment="1">
      <alignment horizontal="center" vertical="center" wrapText="1"/>
    </xf>
    <xf numFmtId="175" fontId="31" fillId="0" borderId="12" xfId="0" applyNumberFormat="1" applyFont="1" applyBorder="1" applyAlignment="1">
      <alignment horizontal="center"/>
    </xf>
    <xf numFmtId="175" fontId="23" fillId="0" borderId="13" xfId="43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NumberFormat="1" applyFont="1" applyBorder="1" applyAlignment="1">
      <alignment horizontal="center" vertical="center" wrapText="1"/>
    </xf>
    <xf numFmtId="175" fontId="19" fillId="0" borderId="11" xfId="0" applyNumberFormat="1" applyFont="1" applyBorder="1" applyAlignment="1">
      <alignment horizontal="center" vertical="center" wrapText="1"/>
    </xf>
    <xf numFmtId="41" fontId="25" fillId="0" borderId="13" xfId="43" applyFont="1" applyBorder="1" applyAlignment="1">
      <alignment horizontal="center"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19" fillId="35" borderId="12" xfId="0" applyFont="1" applyFill="1" applyBorder="1" applyAlignment="1">
      <alignment horizontal="left" vertical="center" wrapText="1"/>
    </xf>
    <xf numFmtId="0" fontId="0" fillId="35" borderId="12" xfId="0" applyFill="1" applyBorder="1" applyAlignment="1">
      <alignment/>
    </xf>
    <xf numFmtId="41" fontId="25" fillId="35" borderId="12" xfId="43" applyFont="1" applyFill="1" applyBorder="1" applyAlignment="1">
      <alignment horizontal="center" vertical="center" wrapText="1"/>
    </xf>
    <xf numFmtId="0" fontId="25" fillId="35" borderId="12" xfId="0" applyFont="1" applyFill="1" applyBorder="1" applyAlignment="1" quotePrefix="1">
      <alignment horizontal="center" vertical="center" wrapText="1"/>
    </xf>
    <xf numFmtId="41" fontId="25" fillId="35" borderId="12" xfId="43" applyFont="1" applyFill="1" applyBorder="1" applyAlignment="1">
      <alignment/>
    </xf>
    <xf numFmtId="0" fontId="0" fillId="35" borderId="0" xfId="0" applyFill="1" applyAlignment="1">
      <alignment/>
    </xf>
    <xf numFmtId="177" fontId="0" fillId="0" borderId="0" xfId="0" applyNumberFormat="1" applyBorder="1" applyAlignment="1">
      <alignment/>
    </xf>
    <xf numFmtId="41" fontId="33" fillId="0" borderId="0" xfId="0" applyNumberFormat="1" applyFont="1" applyBorder="1" applyAlignment="1">
      <alignment/>
    </xf>
    <xf numFmtId="0" fontId="10" fillId="0" borderId="20" xfId="0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83" fontId="9" fillId="0" borderId="20" xfId="0" applyNumberFormat="1" applyFont="1" applyBorder="1" applyAlignment="1">
      <alignment/>
    </xf>
    <xf numFmtId="183" fontId="9" fillId="0" borderId="20" xfId="0" applyNumberFormat="1" applyFont="1" applyBorder="1" applyAlignment="1">
      <alignment horizontal="center"/>
    </xf>
    <xf numFmtId="183" fontId="14" fillId="0" borderId="20" xfId="0" applyNumberFormat="1" applyFont="1" applyBorder="1" applyAlignment="1">
      <alignment horizontal="center"/>
    </xf>
    <xf numFmtId="183" fontId="20" fillId="0" borderId="12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 quotePrefix="1">
      <alignment horizontal="center" vertical="center"/>
    </xf>
    <xf numFmtId="177" fontId="39" fillId="0" borderId="12" xfId="42" applyNumberFormat="1" applyFont="1" applyBorder="1" applyAlignment="1">
      <alignment horizontal="center" vertical="center"/>
    </xf>
    <xf numFmtId="177" fontId="40" fillId="0" borderId="12" xfId="42" applyNumberFormat="1" applyFont="1" applyBorder="1" applyAlignment="1">
      <alignment horizontal="center" vertical="center"/>
    </xf>
    <xf numFmtId="177" fontId="40" fillId="0" borderId="12" xfId="0" applyNumberFormat="1" applyFont="1" applyBorder="1" applyAlignment="1">
      <alignment horizontal="right" vertical="center"/>
    </xf>
    <xf numFmtId="177" fontId="40" fillId="0" borderId="12" xfId="0" applyNumberFormat="1" applyFont="1" applyBorder="1" applyAlignment="1">
      <alignment horizontal="center" vertical="center"/>
    </xf>
    <xf numFmtId="177" fontId="14" fillId="0" borderId="12" xfId="42" applyNumberFormat="1" applyFont="1" applyBorder="1" applyAlignment="1">
      <alignment horizontal="right" vertical="center" wrapText="1"/>
    </xf>
    <xf numFmtId="0" fontId="41" fillId="0" borderId="21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41" fontId="25" fillId="0" borderId="11" xfId="43" applyFont="1" applyBorder="1" applyAlignment="1">
      <alignment horizontal="center" vertical="center" wrapText="1"/>
    </xf>
    <xf numFmtId="177" fontId="41" fillId="0" borderId="11" xfId="42" applyNumberFormat="1" applyFont="1" applyBorder="1" applyAlignment="1">
      <alignment horizontal="center" vertical="center"/>
    </xf>
    <xf numFmtId="3" fontId="41" fillId="0" borderId="11" xfId="42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177" fontId="41" fillId="33" borderId="21" xfId="0" applyNumberFormat="1" applyFont="1" applyFill="1" applyBorder="1" applyAlignment="1">
      <alignment horizontal="center" vertical="center"/>
    </xf>
    <xf numFmtId="177" fontId="14" fillId="33" borderId="21" xfId="42" applyNumberFormat="1" applyFont="1" applyFill="1" applyBorder="1" applyAlignment="1">
      <alignment horizontal="right" vertical="center" wrapText="1"/>
    </xf>
    <xf numFmtId="0" fontId="41" fillId="0" borderId="22" xfId="0" applyFont="1" applyBorder="1" applyAlignment="1">
      <alignment horizontal="center" vertical="center"/>
    </xf>
    <xf numFmtId="0" fontId="13" fillId="33" borderId="22" xfId="0" applyFont="1" applyFill="1" applyBorder="1" applyAlignment="1">
      <alignment horizontal="left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41" fontId="25" fillId="0" borderId="22" xfId="43" applyFont="1" applyBorder="1" applyAlignment="1">
      <alignment horizontal="center" vertical="center" wrapText="1"/>
    </xf>
    <xf numFmtId="177" fontId="41" fillId="0" borderId="22" xfId="42" applyNumberFormat="1" applyFont="1" applyBorder="1" applyAlignment="1">
      <alignment horizontal="center" vertical="center"/>
    </xf>
    <xf numFmtId="3" fontId="41" fillId="0" borderId="22" xfId="42" applyNumberFormat="1" applyFont="1" applyBorder="1" applyAlignment="1">
      <alignment horizontal="center" vertical="center"/>
    </xf>
    <xf numFmtId="177" fontId="41" fillId="33" borderId="22" xfId="0" applyNumberFormat="1" applyFont="1" applyFill="1" applyBorder="1" applyAlignment="1">
      <alignment horizontal="center" vertical="center"/>
    </xf>
    <xf numFmtId="177" fontId="14" fillId="33" borderId="22" xfId="42" applyNumberFormat="1" applyFont="1" applyFill="1" applyBorder="1" applyAlignment="1">
      <alignment horizontal="right" vertical="center" wrapText="1"/>
    </xf>
    <xf numFmtId="0" fontId="42" fillId="0" borderId="17" xfId="0" applyFont="1" applyBorder="1" applyAlignment="1">
      <alignment horizontal="center" vertical="center" wrapText="1"/>
    </xf>
    <xf numFmtId="177" fontId="14" fillId="33" borderId="17" xfId="42" applyNumberFormat="1" applyFont="1" applyFill="1" applyBorder="1" applyAlignment="1">
      <alignment horizontal="right" vertical="center" wrapText="1"/>
    </xf>
    <xf numFmtId="0" fontId="41" fillId="33" borderId="22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left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41" fontId="25" fillId="33" borderId="22" xfId="43" applyFont="1" applyFill="1" applyBorder="1" applyAlignment="1">
      <alignment horizontal="center" vertical="center" wrapText="1"/>
    </xf>
    <xf numFmtId="177" fontId="41" fillId="33" borderId="22" xfId="42" applyNumberFormat="1" applyFont="1" applyFill="1" applyBorder="1" applyAlignment="1">
      <alignment horizontal="center" vertical="center"/>
    </xf>
    <xf numFmtId="3" fontId="41" fillId="33" borderId="22" xfId="42" applyNumberFormat="1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41" fontId="25" fillId="0" borderId="23" xfId="43" applyFont="1" applyBorder="1" applyAlignment="1">
      <alignment horizontal="center" vertical="center" wrapText="1"/>
    </xf>
    <xf numFmtId="177" fontId="41" fillId="0" borderId="14" xfId="42" applyNumberFormat="1" applyFont="1" applyBorder="1" applyAlignment="1">
      <alignment horizontal="center" vertical="center"/>
    </xf>
    <xf numFmtId="3" fontId="41" fillId="0" borderId="14" xfId="42" applyNumberFormat="1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177" fontId="14" fillId="33" borderId="24" xfId="42" applyNumberFormat="1" applyFont="1" applyFill="1" applyBorder="1" applyAlignment="1">
      <alignment horizontal="right" vertical="center" wrapText="1"/>
    </xf>
    <xf numFmtId="0" fontId="41" fillId="0" borderId="12" xfId="0" applyFont="1" applyBorder="1" applyAlignment="1">
      <alignment horizontal="center" vertical="center"/>
    </xf>
    <xf numFmtId="177" fontId="43" fillId="0" borderId="12" xfId="0" applyNumberFormat="1" applyFont="1" applyBorder="1" applyAlignment="1">
      <alignment horizontal="center" vertical="center"/>
    </xf>
    <xf numFmtId="177" fontId="14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18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83" fontId="10" fillId="0" borderId="0" xfId="0" applyNumberFormat="1" applyFont="1" applyAlignment="1">
      <alignment/>
    </xf>
    <xf numFmtId="183" fontId="10" fillId="0" borderId="0" xfId="0" applyNumberFormat="1" applyFont="1" applyAlignment="1">
      <alignment horizontal="center"/>
    </xf>
    <xf numFmtId="183" fontId="9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7" fillId="0" borderId="0" xfId="0" applyFont="1" applyAlignment="1">
      <alignment horizontal="justify"/>
    </xf>
    <xf numFmtId="0" fontId="47" fillId="0" borderId="0" xfId="0" applyFont="1" applyAlignment="1">
      <alignment/>
    </xf>
    <xf numFmtId="0" fontId="13" fillId="0" borderId="0" xfId="0" applyFont="1" applyAlignment="1">
      <alignment/>
    </xf>
    <xf numFmtId="41" fontId="13" fillId="0" borderId="15" xfId="43" applyFont="1" applyBorder="1" applyAlignment="1">
      <alignment horizontal="center" vertical="center" wrapText="1"/>
    </xf>
    <xf numFmtId="41" fontId="13" fillId="33" borderId="0" xfId="0" applyNumberFormat="1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/>
    </xf>
    <xf numFmtId="41" fontId="14" fillId="0" borderId="15" xfId="43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7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NumberFormat="1" applyFont="1" applyBorder="1" applyAlignment="1">
      <alignment/>
    </xf>
    <xf numFmtId="41" fontId="12" fillId="0" borderId="12" xfId="43" applyFont="1" applyBorder="1" applyAlignment="1">
      <alignment horizontal="right"/>
    </xf>
    <xf numFmtId="41" fontId="17" fillId="0" borderId="12" xfId="43" applyFont="1" applyBorder="1" applyAlignment="1">
      <alignment horizontal="right"/>
    </xf>
    <xf numFmtId="41" fontId="12" fillId="0" borderId="12" xfId="0" applyNumberFormat="1" applyFont="1" applyBorder="1" applyAlignment="1">
      <alignment/>
    </xf>
    <xf numFmtId="0" fontId="12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41" fontId="12" fillId="0" borderId="12" xfId="43" applyFont="1" applyBorder="1" applyAlignment="1">
      <alignment/>
    </xf>
    <xf numFmtId="49" fontId="5" fillId="0" borderId="0" xfId="0" applyNumberFormat="1" applyFont="1" applyAlignment="1">
      <alignment/>
    </xf>
    <xf numFmtId="0" fontId="53" fillId="0" borderId="0" xfId="0" applyFont="1" applyAlignment="1">
      <alignment/>
    </xf>
    <xf numFmtId="0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25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9" fillId="33" borderId="11" xfId="0" applyFont="1" applyFill="1" applyBorder="1" applyAlignment="1" quotePrefix="1">
      <alignment horizontal="center"/>
    </xf>
    <xf numFmtId="3" fontId="19" fillId="0" borderId="11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5" xfId="0" applyFont="1" applyBorder="1" applyAlignment="1">
      <alignment/>
    </xf>
    <xf numFmtId="49" fontId="19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9" fillId="33" borderId="15" xfId="0" applyFont="1" applyFill="1" applyBorder="1" applyAlignment="1" quotePrefix="1">
      <alignment horizontal="center"/>
    </xf>
    <xf numFmtId="3" fontId="19" fillId="0" borderId="15" xfId="0" applyNumberFormat="1" applyFont="1" applyBorder="1" applyAlignment="1">
      <alignment/>
    </xf>
    <xf numFmtId="0" fontId="19" fillId="0" borderId="27" xfId="0" applyFont="1" applyBorder="1" applyAlignment="1">
      <alignment/>
    </xf>
    <xf numFmtId="49" fontId="19" fillId="0" borderId="15" xfId="0" applyNumberFormat="1" applyFont="1" applyBorder="1" applyAlignment="1">
      <alignment/>
    </xf>
    <xf numFmtId="0" fontId="19" fillId="0" borderId="15" xfId="0" applyFont="1" applyBorder="1" applyAlignment="1">
      <alignment horizontal="center"/>
    </xf>
    <xf numFmtId="14" fontId="19" fillId="0" borderId="15" xfId="0" applyNumberFormat="1" applyFont="1" applyBorder="1" applyAlignment="1" quotePrefix="1">
      <alignment/>
    </xf>
    <xf numFmtId="14" fontId="19" fillId="0" borderId="14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19" fillId="33" borderId="14" xfId="0" applyFont="1" applyFill="1" applyBorder="1" applyAlignment="1" quotePrefix="1">
      <alignment horizontal="center"/>
    </xf>
    <xf numFmtId="3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19" xfId="0" applyFont="1" applyBorder="1" applyAlignment="1">
      <alignment/>
    </xf>
    <xf numFmtId="14" fontId="19" fillId="0" borderId="15" xfId="0" applyNumberFormat="1" applyFont="1" applyBorder="1" applyAlignment="1">
      <alignment/>
    </xf>
    <xf numFmtId="49" fontId="19" fillId="0" borderId="14" xfId="0" applyNumberFormat="1" applyFont="1" applyBorder="1" applyAlignment="1" quotePrefix="1">
      <alignment/>
    </xf>
    <xf numFmtId="49" fontId="19" fillId="0" borderId="14" xfId="0" applyNumberFormat="1" applyFont="1" applyBorder="1" applyAlignment="1">
      <alignment horizontal="center"/>
    </xf>
    <xf numFmtId="14" fontId="19" fillId="0" borderId="14" xfId="0" applyNumberFormat="1" applyFont="1" applyBorder="1" applyAlignment="1" quotePrefix="1">
      <alignment/>
    </xf>
    <xf numFmtId="0" fontId="2" fillId="0" borderId="12" xfId="0" applyFont="1" applyBorder="1" applyAlignment="1">
      <alignment/>
    </xf>
    <xf numFmtId="3" fontId="20" fillId="0" borderId="12" xfId="0" applyNumberFormat="1" applyFont="1" applyBorder="1" applyAlignment="1">
      <alignment/>
    </xf>
    <xf numFmtId="14" fontId="25" fillId="0" borderId="11" xfId="0" applyNumberFormat="1" applyFont="1" applyBorder="1" applyAlignment="1">
      <alignment/>
    </xf>
    <xf numFmtId="41" fontId="9" fillId="33" borderId="0" xfId="0" applyNumberFormat="1" applyFont="1" applyFill="1" applyAlignment="1">
      <alignment horizontal="center"/>
    </xf>
    <xf numFmtId="0" fontId="25" fillId="33" borderId="1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/>
    </xf>
    <xf numFmtId="183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183" fontId="57" fillId="0" borderId="12" xfId="0" applyNumberFormat="1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20" fillId="33" borderId="12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19" fillId="33" borderId="22" xfId="0" applyFont="1" applyFill="1" applyBorder="1" applyAlignment="1" quotePrefix="1">
      <alignment horizontal="center" vertical="center" wrapText="1"/>
    </xf>
    <xf numFmtId="0" fontId="25" fillId="33" borderId="22" xfId="0" applyFont="1" applyFill="1" applyBorder="1" applyAlignment="1" quotePrefix="1">
      <alignment horizontal="center" vertical="center" wrapText="1"/>
    </xf>
    <xf numFmtId="41" fontId="25" fillId="34" borderId="22" xfId="43" applyFont="1" applyFill="1" applyBorder="1" applyAlignment="1">
      <alignment horizontal="center" vertical="center" wrapText="1"/>
    </xf>
    <xf numFmtId="41" fontId="25" fillId="33" borderId="22" xfId="43" applyFont="1" applyFill="1" applyBorder="1" applyAlignment="1">
      <alignment horizontal="center" vertical="center" wrapText="1"/>
    </xf>
    <xf numFmtId="41" fontId="25" fillId="33" borderId="22" xfId="43" applyFont="1" applyFill="1" applyBorder="1" applyAlignment="1">
      <alignment/>
    </xf>
    <xf numFmtId="0" fontId="29" fillId="33" borderId="22" xfId="0" applyFont="1" applyFill="1" applyBorder="1" applyAlignment="1">
      <alignment horizontal="left" vertical="center" wrapText="1"/>
    </xf>
    <xf numFmtId="41" fontId="25" fillId="33" borderId="22" xfId="43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horizontal="left" vertical="center" wrapText="1"/>
    </xf>
    <xf numFmtId="41" fontId="25" fillId="33" borderId="11" xfId="43" applyFont="1" applyFill="1" applyBorder="1" applyAlignment="1">
      <alignment horizontal="center" vertical="center" wrapText="1"/>
    </xf>
    <xf numFmtId="0" fontId="25" fillId="33" borderId="11" xfId="0" applyFont="1" applyFill="1" applyBorder="1" applyAlignment="1" quotePrefix="1">
      <alignment horizontal="center" vertical="center" wrapText="1"/>
    </xf>
    <xf numFmtId="41" fontId="25" fillId="33" borderId="11" xfId="43" applyFont="1" applyFill="1" applyBorder="1" applyAlignment="1">
      <alignment/>
    </xf>
    <xf numFmtId="0" fontId="29" fillId="33" borderId="1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>
      <alignment horizontal="left" vertical="center" wrapText="1"/>
    </xf>
    <xf numFmtId="41" fontId="25" fillId="36" borderId="21" xfId="44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0" fillId="33" borderId="12" xfId="0" applyFont="1" applyFill="1" applyBorder="1" applyAlignment="1" quotePrefix="1">
      <alignment horizontal="center" vertical="center" wrapText="1"/>
    </xf>
    <xf numFmtId="0" fontId="19" fillId="33" borderId="12" xfId="0" applyFont="1" applyFill="1" applyBorder="1" applyAlignment="1" quotePrefix="1">
      <alignment horizontal="center" vertical="center" wrapText="1"/>
    </xf>
    <xf numFmtId="0" fontId="23" fillId="33" borderId="12" xfId="0" applyFont="1" applyFill="1" applyBorder="1" applyAlignment="1" quotePrefix="1">
      <alignment horizontal="center" vertical="center" wrapText="1"/>
    </xf>
    <xf numFmtId="0" fontId="0" fillId="33" borderId="12" xfId="0" applyFont="1" applyFill="1" applyBorder="1" applyAlignment="1">
      <alignment/>
    </xf>
    <xf numFmtId="0" fontId="19" fillId="36" borderId="22" xfId="0" applyFont="1" applyFill="1" applyBorder="1" applyAlignment="1">
      <alignment horizontal="left" vertical="center" wrapText="1"/>
    </xf>
    <xf numFmtId="41" fontId="25" fillId="36" borderId="22" xfId="44" applyFont="1" applyFill="1" applyBorder="1" applyAlignment="1">
      <alignment horizontal="center" vertical="center" wrapText="1"/>
    </xf>
    <xf numFmtId="0" fontId="19" fillId="33" borderId="12" xfId="59" applyFont="1" applyFill="1" applyBorder="1" applyAlignment="1">
      <alignment horizontal="left" vertical="center" wrapText="1"/>
      <protection/>
    </xf>
    <xf numFmtId="41" fontId="25" fillId="36" borderId="12" xfId="45" applyFont="1" applyFill="1" applyBorder="1" applyAlignment="1">
      <alignment horizontal="center" vertical="center" wrapText="1"/>
    </xf>
    <xf numFmtId="0" fontId="25" fillId="36" borderId="12" xfId="59" applyFont="1" applyFill="1" applyBorder="1" applyAlignment="1">
      <alignment horizontal="center" vertical="center" wrapText="1"/>
      <protection/>
    </xf>
    <xf numFmtId="0" fontId="23" fillId="36" borderId="12" xfId="59" applyFont="1" applyFill="1" applyBorder="1" applyAlignment="1">
      <alignment horizontal="center" vertical="center" wrapText="1"/>
      <protection/>
    </xf>
    <xf numFmtId="0" fontId="23" fillId="36" borderId="12" xfId="59" applyFont="1" applyFill="1" applyBorder="1" applyAlignment="1">
      <alignment horizontal="left" vertical="center" wrapText="1"/>
      <protection/>
    </xf>
    <xf numFmtId="0" fontId="19" fillId="36" borderId="12" xfId="59" applyNumberFormat="1" applyFont="1" applyFill="1" applyBorder="1" applyAlignment="1">
      <alignment horizontal="left" vertical="center" wrapText="1"/>
      <protection/>
    </xf>
    <xf numFmtId="0" fontId="29" fillId="33" borderId="28" xfId="0" applyFont="1" applyFill="1" applyBorder="1" applyAlignment="1">
      <alignment horizontal="left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19" fillId="33" borderId="21" xfId="0" applyFont="1" applyFill="1" applyBorder="1" applyAlignment="1" quotePrefix="1">
      <alignment horizontal="center" vertical="center" wrapText="1"/>
    </xf>
    <xf numFmtId="41" fontId="25" fillId="33" borderId="21" xfId="43" applyFont="1" applyFill="1" applyBorder="1" applyAlignment="1">
      <alignment horizontal="center" vertical="center" wrapText="1"/>
    </xf>
    <xf numFmtId="0" fontId="25" fillId="33" borderId="21" xfId="0" applyFont="1" applyFill="1" applyBorder="1" applyAlignment="1" quotePrefix="1">
      <alignment horizontal="center" vertical="center" wrapText="1"/>
    </xf>
    <xf numFmtId="41" fontId="25" fillId="34" borderId="21" xfId="43" applyFont="1" applyFill="1" applyBorder="1" applyAlignment="1">
      <alignment horizontal="center" vertical="center" wrapText="1"/>
    </xf>
    <xf numFmtId="41" fontId="25" fillId="33" borderId="21" xfId="43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 wrapText="1"/>
    </xf>
    <xf numFmtId="41" fontId="25" fillId="33" borderId="21" xfId="43" applyFont="1" applyFill="1" applyBorder="1" applyAlignment="1">
      <alignment/>
    </xf>
    <xf numFmtId="0" fontId="29" fillId="33" borderId="21" xfId="0" applyFont="1" applyFill="1" applyBorder="1" applyAlignment="1">
      <alignment horizontal="left" vertical="center" wrapText="1"/>
    </xf>
    <xf numFmtId="0" fontId="19" fillId="33" borderId="22" xfId="59" applyFont="1" applyFill="1" applyBorder="1" applyAlignment="1">
      <alignment horizontal="left" vertical="center" wrapText="1"/>
      <protection/>
    </xf>
    <xf numFmtId="0" fontId="19" fillId="33" borderId="22" xfId="59" applyFont="1" applyFill="1" applyBorder="1" applyAlignment="1" quotePrefix="1">
      <alignment horizontal="center" vertical="center" wrapText="1"/>
      <protection/>
    </xf>
    <xf numFmtId="41" fontId="25" fillId="33" borderId="22" xfId="45" applyFont="1" applyFill="1" applyBorder="1" applyAlignment="1">
      <alignment horizontal="center" vertical="center" wrapText="1"/>
    </xf>
    <xf numFmtId="0" fontId="19" fillId="36" borderId="22" xfId="59" applyFont="1" applyFill="1" applyBorder="1" applyAlignment="1">
      <alignment horizontal="left" vertical="center" wrapText="1"/>
      <protection/>
    </xf>
    <xf numFmtId="41" fontId="25" fillId="36" borderId="22" xfId="45" applyFont="1" applyFill="1" applyBorder="1" applyAlignment="1">
      <alignment horizontal="center" vertical="center" wrapText="1"/>
    </xf>
    <xf numFmtId="3" fontId="25" fillId="36" borderId="22" xfId="45" applyNumberFormat="1" applyFont="1" applyFill="1" applyBorder="1" applyAlignment="1">
      <alignment horizontal="right" vertical="center" wrapText="1"/>
    </xf>
    <xf numFmtId="0" fontId="19" fillId="36" borderId="22" xfId="59" applyNumberFormat="1" applyFont="1" applyFill="1" applyBorder="1" applyAlignment="1">
      <alignment horizontal="left" vertical="center" wrapText="1"/>
      <protection/>
    </xf>
    <xf numFmtId="41" fontId="19" fillId="36" borderId="22" xfId="59" applyNumberFormat="1" applyFont="1" applyFill="1" applyBorder="1" applyAlignment="1">
      <alignment horizontal="center" vertical="center" wrapText="1"/>
      <protection/>
    </xf>
    <xf numFmtId="0" fontId="25" fillId="36" borderId="22" xfId="59" applyFont="1" applyFill="1" applyBorder="1" applyAlignment="1" quotePrefix="1">
      <alignment horizontal="center" vertical="center" wrapText="1"/>
      <protection/>
    </xf>
    <xf numFmtId="41" fontId="19" fillId="36" borderId="22" xfId="45" applyFont="1" applyFill="1" applyBorder="1" applyAlignment="1">
      <alignment horizontal="center" vertical="center" wrapText="1"/>
    </xf>
    <xf numFmtId="0" fontId="19" fillId="36" borderId="17" xfId="59" applyNumberFormat="1" applyFont="1" applyFill="1" applyBorder="1" applyAlignment="1">
      <alignment horizontal="left" vertical="center" wrapText="1"/>
      <protection/>
    </xf>
    <xf numFmtId="0" fontId="19" fillId="36" borderId="17" xfId="59" applyFont="1" applyFill="1" applyBorder="1" applyAlignment="1">
      <alignment horizontal="left" vertical="center" wrapText="1"/>
      <protection/>
    </xf>
    <xf numFmtId="0" fontId="25" fillId="36" borderId="17" xfId="59" applyFont="1" applyFill="1" applyBorder="1" applyAlignment="1" quotePrefix="1">
      <alignment horizontal="center" vertical="center" wrapText="1"/>
      <protection/>
    </xf>
    <xf numFmtId="41" fontId="19" fillId="36" borderId="17" xfId="45" applyFont="1" applyFill="1" applyBorder="1" applyAlignment="1">
      <alignment horizontal="center" vertical="center" wrapText="1"/>
    </xf>
    <xf numFmtId="41" fontId="25" fillId="33" borderId="17" xfId="43" applyFont="1" applyFill="1" applyBorder="1" applyAlignment="1">
      <alignment horizontal="center" vertical="center" wrapText="1"/>
    </xf>
    <xf numFmtId="0" fontId="25" fillId="33" borderId="17" xfId="0" applyFont="1" applyFill="1" applyBorder="1" applyAlignment="1" quotePrefix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 quotePrefix="1">
      <alignment horizontal="center" vertical="center" wrapText="1"/>
    </xf>
    <xf numFmtId="41" fontId="25" fillId="33" borderId="17" xfId="43" applyFont="1" applyFill="1" applyBorder="1" applyAlignment="1">
      <alignment/>
    </xf>
    <xf numFmtId="0" fontId="29" fillId="33" borderId="17" xfId="0" applyFont="1" applyFill="1" applyBorder="1" applyAlignment="1">
      <alignment horizontal="left" vertical="center" wrapText="1"/>
    </xf>
    <xf numFmtId="41" fontId="23" fillId="33" borderId="12" xfId="43" applyFont="1" applyFill="1" applyBorder="1" applyAlignment="1">
      <alignment horizontal="left" vertical="center" wrapText="1"/>
    </xf>
    <xf numFmtId="41" fontId="20" fillId="0" borderId="12" xfId="0" applyNumberFormat="1" applyFont="1" applyFill="1" applyBorder="1" applyAlignment="1">
      <alignment horizontal="center" vertical="center" wrapText="1"/>
    </xf>
    <xf numFmtId="41" fontId="23" fillId="33" borderId="12" xfId="43" applyFont="1" applyFill="1" applyBorder="1" applyAlignment="1">
      <alignment/>
    </xf>
    <xf numFmtId="0" fontId="28" fillId="33" borderId="12" xfId="0" applyFont="1" applyFill="1" applyBorder="1" applyAlignment="1">
      <alignment horizontal="left" vertical="center" wrapText="1"/>
    </xf>
    <xf numFmtId="0" fontId="25" fillId="36" borderId="21" xfId="59" applyFont="1" applyFill="1" applyBorder="1" applyAlignment="1">
      <alignment horizontal="center" vertical="center" wrapText="1"/>
      <protection/>
    </xf>
    <xf numFmtId="0" fontId="19" fillId="36" borderId="21" xfId="59" applyFont="1" applyFill="1" applyBorder="1" applyAlignment="1">
      <alignment horizontal="left" vertical="center" wrapText="1"/>
      <protection/>
    </xf>
    <xf numFmtId="41" fontId="25" fillId="36" borderId="21" xfId="45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41" fontId="25" fillId="36" borderId="17" xfId="45" applyFont="1" applyFill="1" applyBorder="1" applyAlignment="1">
      <alignment horizontal="center" vertical="center" wrapText="1"/>
    </xf>
    <xf numFmtId="41" fontId="25" fillId="33" borderId="17" xfId="43" applyFont="1" applyFill="1" applyBorder="1" applyAlignment="1">
      <alignment horizontal="left" vertical="center" wrapText="1"/>
    </xf>
    <xf numFmtId="174" fontId="23" fillId="33" borderId="12" xfId="0" applyNumberFormat="1" applyFont="1" applyFill="1" applyBorder="1" applyAlignment="1">
      <alignment vertical="center" wrapText="1"/>
    </xf>
    <xf numFmtId="41" fontId="23" fillId="33" borderId="12" xfId="43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174" fontId="20" fillId="33" borderId="12" xfId="0" applyNumberFormat="1" applyFont="1" applyFill="1" applyBorder="1" applyAlignment="1">
      <alignment vertical="center" wrapText="1"/>
    </xf>
    <xf numFmtId="41" fontId="25" fillId="33" borderId="12" xfId="43" applyFont="1" applyFill="1" applyBorder="1" applyAlignment="1">
      <alignment vertical="center" wrapText="1"/>
    </xf>
    <xf numFmtId="41" fontId="25" fillId="36" borderId="12" xfId="45" applyFont="1" applyFill="1" applyBorder="1" applyAlignment="1">
      <alignment horizontal="center" vertical="center" wrapText="1"/>
    </xf>
    <xf numFmtId="0" fontId="25" fillId="36" borderId="12" xfId="59" applyFont="1" applyFill="1" applyBorder="1" applyAlignment="1">
      <alignment horizontal="center" vertical="center" wrapText="1"/>
      <protection/>
    </xf>
    <xf numFmtId="0" fontId="19" fillId="36" borderId="12" xfId="59" applyFont="1" applyFill="1" applyBorder="1" applyAlignment="1">
      <alignment horizontal="left" vertical="center" wrapText="1"/>
      <protection/>
    </xf>
    <xf numFmtId="0" fontId="19" fillId="33" borderId="12" xfId="59" applyFont="1" applyFill="1" applyBorder="1" applyAlignment="1">
      <alignment vertical="center"/>
      <protection/>
    </xf>
    <xf numFmtId="41" fontId="25" fillId="33" borderId="12" xfId="45" applyFont="1" applyFill="1" applyBorder="1" applyAlignment="1">
      <alignment vertical="center" wrapText="1"/>
    </xf>
    <xf numFmtId="41" fontId="23" fillId="33" borderId="12" xfId="43" applyFont="1" applyFill="1" applyBorder="1" applyAlignment="1">
      <alignment vertical="center" wrapText="1"/>
    </xf>
    <xf numFmtId="41" fontId="23" fillId="33" borderId="12" xfId="43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0" xfId="0" applyFont="1" applyAlignment="1">
      <alignment/>
    </xf>
    <xf numFmtId="41" fontId="2" fillId="0" borderId="0" xfId="0" applyNumberFormat="1" applyFont="1" applyAlignment="1">
      <alignment/>
    </xf>
    <xf numFmtId="0" fontId="19" fillId="33" borderId="12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21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1" fontId="23" fillId="33" borderId="12" xfId="43" applyFont="1" applyFill="1" applyBorder="1" applyAlignment="1">
      <alignment horizontal="center"/>
    </xf>
    <xf numFmtId="41" fontId="23" fillId="33" borderId="12" xfId="43" applyFont="1" applyFill="1" applyBorder="1" applyAlignment="1">
      <alignment horizontal="center" vertical="center"/>
    </xf>
    <xf numFmtId="41" fontId="25" fillId="33" borderId="11" xfId="43" applyFont="1" applyFill="1" applyBorder="1" applyAlignment="1">
      <alignment horizontal="center" vertical="center"/>
    </xf>
    <xf numFmtId="0" fontId="20" fillId="33" borderId="21" xfId="0" applyFont="1" applyFill="1" applyBorder="1" applyAlignment="1" quotePrefix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vertical="center" wrapText="1"/>
    </xf>
    <xf numFmtId="0" fontId="19" fillId="33" borderId="21" xfId="0" applyFont="1" applyFill="1" applyBorder="1" applyAlignment="1" quotePrefix="1">
      <alignment horizontal="center" vertical="center" wrapText="1"/>
    </xf>
    <xf numFmtId="0" fontId="13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41" fontId="25" fillId="33" borderId="12" xfId="43" applyFont="1" applyFill="1" applyBorder="1" applyAlignment="1">
      <alignment horizontal="left" vertical="center" wrapText="1"/>
    </xf>
    <xf numFmtId="41" fontId="25" fillId="33" borderId="12" xfId="43" applyFont="1" applyFill="1" applyBorder="1" applyAlignment="1">
      <alignment vertical="center"/>
    </xf>
    <xf numFmtId="41" fontId="23" fillId="33" borderId="12" xfId="43" applyFont="1" applyFill="1" applyBorder="1" applyAlignment="1">
      <alignment vertical="center"/>
    </xf>
    <xf numFmtId="41" fontId="0" fillId="0" borderId="0" xfId="0" applyNumberFormat="1" applyFont="1" applyAlignment="1">
      <alignment/>
    </xf>
    <xf numFmtId="41" fontId="25" fillId="33" borderId="21" xfId="43" applyFont="1" applyFill="1" applyBorder="1" applyAlignment="1">
      <alignment vertical="center"/>
    </xf>
    <xf numFmtId="41" fontId="25" fillId="33" borderId="22" xfId="43" applyFont="1" applyFill="1" applyBorder="1" applyAlignment="1">
      <alignment vertical="center"/>
    </xf>
    <xf numFmtId="41" fontId="25" fillId="33" borderId="17" xfId="43" applyFont="1" applyFill="1" applyBorder="1" applyAlignment="1">
      <alignment vertical="center"/>
    </xf>
    <xf numFmtId="41" fontId="23" fillId="33" borderId="12" xfId="43" applyFont="1" applyFill="1" applyBorder="1" applyAlignment="1">
      <alignment vertical="center"/>
    </xf>
    <xf numFmtId="41" fontId="25" fillId="33" borderId="12" xfId="43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0" fontId="17" fillId="0" borderId="0" xfId="0" applyNumberFormat="1" applyFont="1" applyAlignment="1">
      <alignment horizontal="left"/>
    </xf>
    <xf numFmtId="49" fontId="53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1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5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17" fillId="0" borderId="0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183" fontId="9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183" fontId="20" fillId="0" borderId="11" xfId="0" applyNumberFormat="1" applyFont="1" applyBorder="1" applyAlignment="1">
      <alignment horizontal="center" vertical="center" wrapText="1"/>
    </xf>
    <xf numFmtId="183" fontId="20" fillId="0" borderId="13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183" fontId="44" fillId="0" borderId="10" xfId="0" applyNumberFormat="1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183" fontId="20" fillId="0" borderId="25" xfId="0" applyNumberFormat="1" applyFont="1" applyBorder="1" applyAlignment="1">
      <alignment horizontal="center" vertical="center" wrapText="1"/>
    </xf>
    <xf numFmtId="183" fontId="20" fillId="0" borderId="29" xfId="0" applyNumberFormat="1" applyFont="1" applyBorder="1" applyAlignment="1">
      <alignment horizontal="center" vertical="center" wrapText="1"/>
    </xf>
    <xf numFmtId="183" fontId="20" fillId="0" borderId="30" xfId="0" applyNumberFormat="1" applyFont="1" applyBorder="1" applyAlignment="1">
      <alignment horizontal="center" vertical="center" wrapText="1"/>
    </xf>
    <xf numFmtId="183" fontId="9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183" fontId="17" fillId="0" borderId="0" xfId="0" applyNumberFormat="1" applyFont="1" applyAlignment="1">
      <alignment horizontal="center"/>
    </xf>
    <xf numFmtId="183" fontId="45" fillId="0" borderId="0" xfId="0" applyNumberFormat="1" applyFont="1" applyAlignment="1">
      <alignment horizontal="center"/>
    </xf>
    <xf numFmtId="0" fontId="14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41" fontId="9" fillId="33" borderId="0" xfId="0" applyNumberFormat="1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20" fillId="33" borderId="11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48" fillId="33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183" fontId="20" fillId="0" borderId="11" xfId="0" applyNumberFormat="1" applyFont="1" applyFill="1" applyBorder="1" applyAlignment="1">
      <alignment horizontal="center" vertical="center" wrapText="1"/>
    </xf>
    <xf numFmtId="183" fontId="20" fillId="0" borderId="13" xfId="0" applyNumberFormat="1" applyFont="1" applyFill="1" applyBorder="1" applyAlignment="1">
      <alignment horizontal="center" vertical="center" wrapText="1"/>
    </xf>
    <xf numFmtId="41" fontId="14" fillId="33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20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31" xfId="0" applyFont="1" applyFill="1" applyBorder="1" applyAlignment="1">
      <alignment horizontal="center"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9" fillId="0" borderId="12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0" borderId="0" xfId="0" applyNumberFormat="1" applyFont="1" applyAlignment="1">
      <alignment/>
    </xf>
    <xf numFmtId="0" fontId="0" fillId="0" borderId="0" xfId="0" applyAlignment="1">
      <alignment/>
    </xf>
    <xf numFmtId="0" fontId="20" fillId="0" borderId="12" xfId="0" applyNumberFormat="1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20" fillId="0" borderId="25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14" fillId="0" borderId="29" xfId="0" applyNumberFormat="1" applyFont="1" applyBorder="1" applyAlignment="1">
      <alignment horizontal="center"/>
    </xf>
    <xf numFmtId="0" fontId="14" fillId="0" borderId="3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4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0" fillId="0" borderId="27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35" xfId="0" applyFont="1" applyBorder="1" applyAlignment="1">
      <alignment horizontal="left"/>
    </xf>
    <xf numFmtId="0" fontId="13" fillId="0" borderId="1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3" fontId="13" fillId="0" borderId="26" xfId="0" applyNumberFormat="1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3" fillId="0" borderId="26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32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2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[0]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27" sqref="D27"/>
    </sheetView>
  </sheetViews>
  <sheetFormatPr defaultColWidth="8.796875" defaultRowHeight="15"/>
  <cols>
    <col min="1" max="1" width="7.19921875" style="345" customWidth="1"/>
    <col min="2" max="2" width="33.3984375" style="347" customWidth="1"/>
    <col min="3" max="3" width="23.59765625" style="347" customWidth="1"/>
    <col min="4" max="4" width="24.59765625" style="347" customWidth="1"/>
  </cols>
  <sheetData>
    <row r="1" spans="1:4" ht="15.75">
      <c r="A1" s="535" t="s">
        <v>753</v>
      </c>
      <c r="B1" s="535"/>
      <c r="C1" s="536" t="s">
        <v>712</v>
      </c>
      <c r="D1" s="537"/>
    </row>
    <row r="2" spans="1:4" ht="15.75">
      <c r="A2" s="526" t="s">
        <v>747</v>
      </c>
      <c r="B2" s="526"/>
      <c r="C2" s="527" t="s">
        <v>713</v>
      </c>
      <c r="D2" s="528"/>
    </row>
    <row r="3" spans="3:4" ht="18">
      <c r="C3" s="542" t="s">
        <v>714</v>
      </c>
      <c r="D3" s="543"/>
    </row>
    <row r="4" spans="3:4" ht="18">
      <c r="C4" s="345"/>
      <c r="D4" s="345"/>
    </row>
    <row r="5" spans="1:4" ht="20.25">
      <c r="A5" s="540" t="s">
        <v>715</v>
      </c>
      <c r="B5" s="541"/>
      <c r="C5" s="541"/>
      <c r="D5" s="541"/>
    </row>
    <row r="6" spans="1:4" ht="19.5">
      <c r="A6" s="538" t="s">
        <v>716</v>
      </c>
      <c r="B6" s="539"/>
      <c r="C6" s="539"/>
      <c r="D6" s="539"/>
    </row>
    <row r="7" spans="1:4" ht="18">
      <c r="A7" s="346"/>
      <c r="B7" s="346"/>
      <c r="C7" s="346"/>
      <c r="D7" s="346"/>
    </row>
    <row r="8" spans="1:4" s="365" customFormat="1" ht="15.75">
      <c r="A8" s="363" t="s">
        <v>748</v>
      </c>
      <c r="B8" s="364"/>
      <c r="C8" s="364"/>
      <c r="D8" s="364"/>
    </row>
    <row r="9" spans="1:4" s="365" customFormat="1" ht="15.75">
      <c r="A9" s="273" t="s">
        <v>717</v>
      </c>
      <c r="B9" s="364"/>
      <c r="C9" s="364"/>
      <c r="D9" s="364"/>
    </row>
    <row r="10" spans="1:4" s="87" customFormat="1" ht="15.75">
      <c r="A10" s="366" t="s">
        <v>749</v>
      </c>
      <c r="B10" s="364"/>
      <c r="C10" s="366" t="s">
        <v>750</v>
      </c>
      <c r="D10" s="366" t="s">
        <v>718</v>
      </c>
    </row>
    <row r="11" spans="1:4" s="87" customFormat="1" ht="15.75">
      <c r="A11" s="366" t="s">
        <v>367</v>
      </c>
      <c r="B11" s="364"/>
      <c r="C11" s="366" t="s">
        <v>719</v>
      </c>
      <c r="D11" s="366" t="s">
        <v>720</v>
      </c>
    </row>
    <row r="12" spans="1:4" s="87" customFormat="1" ht="15.75">
      <c r="A12" s="366" t="s">
        <v>751</v>
      </c>
      <c r="B12" s="364"/>
      <c r="C12" s="366" t="s">
        <v>721</v>
      </c>
      <c r="D12" s="366" t="s">
        <v>720</v>
      </c>
    </row>
    <row r="13" spans="1:4" s="365" customFormat="1" ht="15.75">
      <c r="A13" s="366" t="s">
        <v>752</v>
      </c>
      <c r="B13" s="364"/>
      <c r="C13" s="366" t="s">
        <v>722</v>
      </c>
      <c r="D13" s="364"/>
    </row>
    <row r="14" ht="18.75">
      <c r="A14" s="349" t="s">
        <v>723</v>
      </c>
    </row>
    <row r="15" spans="1:4" ht="18.75">
      <c r="A15" s="350" t="s">
        <v>357</v>
      </c>
      <c r="B15" s="350" t="s">
        <v>724</v>
      </c>
      <c r="C15" s="350" t="s">
        <v>725</v>
      </c>
      <c r="D15" s="350" t="s">
        <v>726</v>
      </c>
    </row>
    <row r="16" spans="1:4" ht="18.75">
      <c r="A16" s="351" t="s">
        <v>0</v>
      </c>
      <c r="B16" s="351" t="s">
        <v>1</v>
      </c>
      <c r="C16" s="352">
        <v>1</v>
      </c>
      <c r="D16" s="352">
        <v>2</v>
      </c>
    </row>
    <row r="17" spans="1:4" ht="18.75">
      <c r="A17" s="353" t="s">
        <v>54</v>
      </c>
      <c r="B17" s="354" t="s">
        <v>727</v>
      </c>
      <c r="C17" s="355"/>
      <c r="D17" s="356">
        <v>52533989</v>
      </c>
    </row>
    <row r="18" spans="1:5" ht="18.75">
      <c r="A18" s="353" t="s">
        <v>90</v>
      </c>
      <c r="B18" s="354" t="s">
        <v>728</v>
      </c>
      <c r="C18" s="357"/>
      <c r="D18" s="356">
        <f>SUM(D19:D28)</f>
        <v>52534000</v>
      </c>
      <c r="E18" s="7">
        <f>D18-D17</f>
        <v>11</v>
      </c>
    </row>
    <row r="19" spans="1:4" ht="18.75">
      <c r="A19" s="352">
        <v>1</v>
      </c>
      <c r="B19" s="358" t="s">
        <v>729</v>
      </c>
      <c r="C19" s="359">
        <v>80</v>
      </c>
      <c r="D19" s="355">
        <f>C19*500000</f>
        <v>40000000</v>
      </c>
    </row>
    <row r="20" spans="1:4" ht="18.75">
      <c r="A20" s="352">
        <v>2</v>
      </c>
      <c r="B20" s="358" t="s">
        <v>730</v>
      </c>
      <c r="C20" s="359">
        <v>20</v>
      </c>
      <c r="D20" s="355">
        <f>C20*200000</f>
        <v>4000000</v>
      </c>
    </row>
    <row r="21" spans="1:4" ht="18.75">
      <c r="A21" s="352">
        <v>3</v>
      </c>
      <c r="B21" s="358" t="s">
        <v>731</v>
      </c>
      <c r="C21" s="359">
        <v>80</v>
      </c>
      <c r="D21" s="360">
        <f>C21*100000</f>
        <v>8000000</v>
      </c>
    </row>
    <row r="22" spans="1:4" ht="18.75">
      <c r="A22" s="352">
        <v>4</v>
      </c>
      <c r="B22" s="358" t="s">
        <v>732</v>
      </c>
      <c r="C22" s="359">
        <v>10</v>
      </c>
      <c r="D22" s="360">
        <f>C22*50000</f>
        <v>500000</v>
      </c>
    </row>
    <row r="23" spans="1:4" ht="18.75">
      <c r="A23" s="352">
        <v>5</v>
      </c>
      <c r="B23" s="358" t="s">
        <v>733</v>
      </c>
      <c r="C23" s="359">
        <v>1</v>
      </c>
      <c r="D23" s="360">
        <f>C23*20000</f>
        <v>20000</v>
      </c>
    </row>
    <row r="24" spans="1:4" ht="18.75">
      <c r="A24" s="352">
        <v>6</v>
      </c>
      <c r="B24" s="358" t="s">
        <v>734</v>
      </c>
      <c r="C24" s="359">
        <v>1</v>
      </c>
      <c r="D24" s="360">
        <f>C24*10000</f>
        <v>10000</v>
      </c>
    </row>
    <row r="25" spans="1:4" ht="18.75">
      <c r="A25" s="352">
        <v>7</v>
      </c>
      <c r="B25" s="358" t="s">
        <v>735</v>
      </c>
      <c r="C25" s="359"/>
      <c r="D25" s="360">
        <f>C25*5000</f>
        <v>0</v>
      </c>
    </row>
    <row r="26" spans="1:4" ht="18.75">
      <c r="A26" s="352">
        <v>8</v>
      </c>
      <c r="B26" s="358" t="s">
        <v>736</v>
      </c>
      <c r="C26" s="359">
        <v>4</v>
      </c>
      <c r="D26" s="360">
        <f>C26*1000</f>
        <v>4000</v>
      </c>
    </row>
    <row r="27" spans="1:4" ht="18.75">
      <c r="A27" s="352">
        <v>9</v>
      </c>
      <c r="B27" s="358" t="s">
        <v>737</v>
      </c>
      <c r="C27" s="359"/>
      <c r="D27" s="360">
        <f>C27*500</f>
        <v>0</v>
      </c>
    </row>
    <row r="28" spans="1:4" ht="18.75">
      <c r="A28" s="352">
        <v>10</v>
      </c>
      <c r="B28" s="358" t="s">
        <v>738</v>
      </c>
      <c r="C28" s="359"/>
      <c r="D28" s="360">
        <f>C28*200</f>
        <v>0</v>
      </c>
    </row>
    <row r="29" spans="1:4" ht="18.75">
      <c r="A29" s="353" t="s">
        <v>91</v>
      </c>
      <c r="B29" s="354" t="s">
        <v>739</v>
      </c>
      <c r="C29" s="359"/>
      <c r="D29" s="360">
        <f>D18-D17</f>
        <v>11</v>
      </c>
    </row>
    <row r="31" spans="1:4" ht="18.75">
      <c r="A31" s="533" t="s">
        <v>740</v>
      </c>
      <c r="B31" s="534"/>
      <c r="C31" s="534"/>
      <c r="D31" s="534"/>
    </row>
    <row r="32" spans="1:4" ht="18.75">
      <c r="A32" s="361"/>
      <c r="B32" s="348" t="s">
        <v>741</v>
      </c>
      <c r="C32" s="361"/>
      <c r="D32" s="361"/>
    </row>
    <row r="33" spans="1:4" ht="18.75">
      <c r="A33" s="533" t="s">
        <v>742</v>
      </c>
      <c r="B33" s="534"/>
      <c r="C33" s="534"/>
      <c r="D33" s="534"/>
    </row>
    <row r="34" spans="1:4" ht="18.75">
      <c r="A34" s="531" t="s">
        <v>743</v>
      </c>
      <c r="B34" s="532"/>
      <c r="C34" s="532"/>
      <c r="D34" s="532"/>
    </row>
    <row r="35" spans="1:4" ht="18.75">
      <c r="A35" s="529" t="s">
        <v>744</v>
      </c>
      <c r="B35" s="530"/>
      <c r="C35" s="272" t="s">
        <v>721</v>
      </c>
      <c r="D35" s="272" t="s">
        <v>745</v>
      </c>
    </row>
    <row r="36" spans="2:4" ht="18.75">
      <c r="B36" s="362"/>
      <c r="C36" s="362"/>
      <c r="D36" s="272" t="s">
        <v>746</v>
      </c>
    </row>
  </sheetData>
  <sheetProtection/>
  <mergeCells count="11">
    <mergeCell ref="A1:B1"/>
    <mergeCell ref="C1:D1"/>
    <mergeCell ref="A6:D6"/>
    <mergeCell ref="A5:D5"/>
    <mergeCell ref="C3:D3"/>
    <mergeCell ref="A2:B2"/>
    <mergeCell ref="C2:D2"/>
    <mergeCell ref="A35:B35"/>
    <mergeCell ref="A34:D34"/>
    <mergeCell ref="A33:D33"/>
    <mergeCell ref="A31:D31"/>
  </mergeCells>
  <printOptions/>
  <pageMargins left="0.76" right="0.17" top="0.53" bottom="0.53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63"/>
  <sheetViews>
    <sheetView zoomScale="120" zoomScaleNormal="120" zoomScalePageLayoutView="0" workbookViewId="0" topLeftCell="A8">
      <selection activeCell="D27" sqref="D27"/>
    </sheetView>
  </sheetViews>
  <sheetFormatPr defaultColWidth="8.796875" defaultRowHeight="15"/>
  <cols>
    <col min="1" max="1" width="5.8984375" style="56" customWidth="1"/>
    <col min="2" max="2" width="21.8984375" style="56" customWidth="1"/>
    <col min="3" max="3" width="6" style="56" customWidth="1"/>
    <col min="4" max="4" width="4.5" style="56" customWidth="1"/>
    <col min="5" max="5" width="10.69921875" style="56" customWidth="1"/>
    <col min="6" max="6" width="11" style="56" customWidth="1"/>
    <col min="7" max="7" width="11" style="120" customWidth="1"/>
    <col min="8" max="8" width="5.59765625" style="110" customWidth="1"/>
    <col min="9" max="9" width="10.59765625" style="110" customWidth="1"/>
    <col min="10" max="10" width="5.3984375" style="56" customWidth="1"/>
    <col min="11" max="11" width="10.8984375" style="56" customWidth="1"/>
    <col min="12" max="12" width="5.19921875" style="56" customWidth="1"/>
    <col min="13" max="14" width="11.8984375" style="56" customWidth="1"/>
    <col min="15" max="15" width="11" style="56" customWidth="1"/>
    <col min="16" max="16" width="12.19921875" style="0" bestFit="1" customWidth="1"/>
    <col min="17" max="17" width="14" style="0" customWidth="1"/>
    <col min="18" max="18" width="12.5" style="0" customWidth="1"/>
  </cols>
  <sheetData>
    <row r="1" spans="1:14" s="56" customFormat="1" ht="18.75">
      <c r="A1" s="66" t="s">
        <v>64</v>
      </c>
      <c r="G1" s="120"/>
      <c r="H1" s="110"/>
      <c r="I1" s="110"/>
      <c r="J1" s="588" t="s">
        <v>65</v>
      </c>
      <c r="K1" s="588"/>
      <c r="L1" s="588"/>
      <c r="M1" s="588"/>
      <c r="N1" s="115"/>
    </row>
    <row r="2" spans="1:14" s="56" customFormat="1" ht="18.75">
      <c r="A2" s="66" t="s">
        <v>81</v>
      </c>
      <c r="G2" s="120"/>
      <c r="H2" s="110"/>
      <c r="I2" s="110"/>
      <c r="J2" s="587" t="s">
        <v>66</v>
      </c>
      <c r="K2" s="587"/>
      <c r="L2" s="587"/>
      <c r="M2" s="587"/>
      <c r="N2" s="116"/>
    </row>
    <row r="3" spans="1:14" s="56" customFormat="1" ht="18.75">
      <c r="A3" s="66" t="s">
        <v>82</v>
      </c>
      <c r="G3" s="120"/>
      <c r="H3" s="110"/>
      <c r="I3" s="110"/>
      <c r="J3" s="587" t="s">
        <v>67</v>
      </c>
      <c r="K3" s="587"/>
      <c r="L3" s="587"/>
      <c r="M3" s="587"/>
      <c r="N3" s="116"/>
    </row>
    <row r="4" spans="1:14" s="56" customFormat="1" ht="18.75">
      <c r="A4" s="686" t="s">
        <v>68</v>
      </c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117"/>
    </row>
    <row r="5" spans="1:14" s="56" customFormat="1" ht="15.75">
      <c r="A5" s="687" t="s">
        <v>69</v>
      </c>
      <c r="B5" s="687"/>
      <c r="C5" s="687"/>
      <c r="D5" s="687"/>
      <c r="E5" s="687"/>
      <c r="F5" s="687"/>
      <c r="G5" s="687"/>
      <c r="H5" s="687"/>
      <c r="I5" s="687"/>
      <c r="J5" s="687"/>
      <c r="K5" s="687"/>
      <c r="L5" s="687"/>
      <c r="M5" s="687"/>
      <c r="N5" s="65"/>
    </row>
    <row r="6" spans="1:15" s="56" customFormat="1" ht="15.75">
      <c r="A6" s="65"/>
      <c r="B6" s="65"/>
      <c r="C6" s="65"/>
      <c r="D6" s="96"/>
      <c r="E6" s="65"/>
      <c r="F6" s="65"/>
      <c r="G6" s="121"/>
      <c r="H6" s="111"/>
      <c r="I6" s="111"/>
      <c r="J6" s="688" t="s">
        <v>70</v>
      </c>
      <c r="K6" s="688"/>
      <c r="L6" s="688"/>
      <c r="M6" s="688"/>
      <c r="N6" s="129">
        <f>E9+I9-K9</f>
        <v>42534680525</v>
      </c>
      <c r="O6" s="65"/>
    </row>
    <row r="7" spans="1:15" s="60" customFormat="1" ht="12.75">
      <c r="A7" s="682" t="s">
        <v>71</v>
      </c>
      <c r="B7" s="682" t="s">
        <v>72</v>
      </c>
      <c r="C7" s="684" t="s">
        <v>209</v>
      </c>
      <c r="D7" s="681" t="s">
        <v>80</v>
      </c>
      <c r="E7" s="681"/>
      <c r="F7" s="80"/>
      <c r="G7" s="122"/>
      <c r="H7" s="595" t="s">
        <v>73</v>
      </c>
      <c r="I7" s="595"/>
      <c r="J7" s="681" t="s">
        <v>74</v>
      </c>
      <c r="K7" s="681"/>
      <c r="L7" s="681" t="s">
        <v>75</v>
      </c>
      <c r="M7" s="681"/>
      <c r="N7" s="80"/>
      <c r="O7" s="80"/>
    </row>
    <row r="8" spans="1:19" s="60" customFormat="1" ht="24">
      <c r="A8" s="683"/>
      <c r="B8" s="683"/>
      <c r="C8" s="685"/>
      <c r="D8" s="97" t="s">
        <v>76</v>
      </c>
      <c r="E8" s="89" t="s">
        <v>77</v>
      </c>
      <c r="F8" s="89" t="s">
        <v>104</v>
      </c>
      <c r="G8" s="123" t="s">
        <v>103</v>
      </c>
      <c r="H8" s="112" t="s">
        <v>76</v>
      </c>
      <c r="I8" s="112" t="s">
        <v>77</v>
      </c>
      <c r="J8" s="89" t="s">
        <v>78</v>
      </c>
      <c r="K8" s="89" t="s">
        <v>77</v>
      </c>
      <c r="L8" s="89" t="s">
        <v>79</v>
      </c>
      <c r="M8" s="89" t="s">
        <v>77</v>
      </c>
      <c r="N8" s="89" t="s">
        <v>104</v>
      </c>
      <c r="O8" s="89" t="s">
        <v>103</v>
      </c>
      <c r="Q8" s="81"/>
      <c r="R8" s="81"/>
      <c r="S8" s="81"/>
    </row>
    <row r="9" spans="1:19" s="56" customFormat="1" ht="21">
      <c r="A9" s="71"/>
      <c r="B9" s="67" t="s">
        <v>83</v>
      </c>
      <c r="C9" s="73"/>
      <c r="D9" s="98"/>
      <c r="E9" s="88">
        <f aca="true" t="shared" si="0" ref="E9:O9">E10+E156</f>
        <v>40506902425</v>
      </c>
      <c r="F9" s="88">
        <f t="shared" si="0"/>
        <v>9335560339</v>
      </c>
      <c r="G9" s="90">
        <f t="shared" si="0"/>
        <v>31174942086</v>
      </c>
      <c r="H9" s="88">
        <f t="shared" si="0"/>
        <v>0</v>
      </c>
      <c r="I9" s="88">
        <f t="shared" si="0"/>
        <v>2076778100</v>
      </c>
      <c r="J9" s="88">
        <f t="shared" si="0"/>
        <v>0</v>
      </c>
      <c r="K9" s="88">
        <f t="shared" si="0"/>
        <v>49000000</v>
      </c>
      <c r="L9" s="88">
        <f t="shared" si="0"/>
        <v>4</v>
      </c>
      <c r="M9" s="88">
        <f t="shared" si="0"/>
        <v>42534680525</v>
      </c>
      <c r="N9" s="88">
        <f t="shared" si="0"/>
        <v>10412984987</v>
      </c>
      <c r="O9" s="88">
        <f t="shared" si="0"/>
        <v>32121695538</v>
      </c>
      <c r="Q9" s="81">
        <v>40506902425</v>
      </c>
      <c r="R9" s="81"/>
      <c r="S9" s="81"/>
    </row>
    <row r="10" spans="1:19" s="61" customFormat="1" ht="31.5">
      <c r="A10" s="67" t="s">
        <v>0</v>
      </c>
      <c r="B10" s="67" t="s">
        <v>84</v>
      </c>
      <c r="C10" s="80"/>
      <c r="D10" s="84"/>
      <c r="E10" s="88">
        <f aca="true" t="shared" si="1" ref="E10:P10">E11+E24+E30+E148</f>
        <v>25468402425</v>
      </c>
      <c r="F10" s="88">
        <f t="shared" si="1"/>
        <v>9321560339</v>
      </c>
      <c r="G10" s="90">
        <f t="shared" si="1"/>
        <v>16146842086</v>
      </c>
      <c r="H10" s="88">
        <f t="shared" si="1"/>
        <v>0</v>
      </c>
      <c r="I10" s="88">
        <f t="shared" si="1"/>
        <v>2076778100</v>
      </c>
      <c r="J10" s="88">
        <f t="shared" si="1"/>
        <v>0</v>
      </c>
      <c r="K10" s="88">
        <f t="shared" si="1"/>
        <v>49000000</v>
      </c>
      <c r="L10" s="88">
        <f t="shared" si="1"/>
        <v>0</v>
      </c>
      <c r="M10" s="88">
        <f t="shared" si="1"/>
        <v>27496180525</v>
      </c>
      <c r="N10" s="88">
        <f t="shared" si="1"/>
        <v>10401684987</v>
      </c>
      <c r="O10" s="88">
        <f t="shared" si="1"/>
        <v>17094495538</v>
      </c>
      <c r="P10" s="88">
        <f t="shared" si="1"/>
        <v>-55888219</v>
      </c>
      <c r="Q10" s="81">
        <v>2041326000</v>
      </c>
      <c r="R10" s="81"/>
      <c r="S10" s="81"/>
    </row>
    <row r="11" spans="1:19" s="61" customFormat="1" ht="21">
      <c r="A11" s="67" t="s">
        <v>54</v>
      </c>
      <c r="B11" s="67" t="s">
        <v>85</v>
      </c>
      <c r="C11" s="80"/>
      <c r="D11" s="84"/>
      <c r="E11" s="88">
        <f aca="true" t="shared" si="2" ref="E11:P11">E12+E21</f>
        <v>18531634075</v>
      </c>
      <c r="F11" s="88">
        <f t="shared" si="2"/>
        <v>4235405012</v>
      </c>
      <c r="G11" s="90">
        <f t="shared" si="2"/>
        <v>14296229063</v>
      </c>
      <c r="H11" s="88">
        <f t="shared" si="2"/>
        <v>0</v>
      </c>
      <c r="I11" s="88">
        <f t="shared" si="2"/>
        <v>1871478100</v>
      </c>
      <c r="J11" s="88">
        <f t="shared" si="2"/>
        <v>0</v>
      </c>
      <c r="K11" s="88">
        <f t="shared" si="2"/>
        <v>0</v>
      </c>
      <c r="L11" s="88">
        <f t="shared" si="2"/>
        <v>0</v>
      </c>
      <c r="M11" s="88">
        <f t="shared" si="2"/>
        <v>20403112175</v>
      </c>
      <c r="N11" s="88">
        <f t="shared" si="2"/>
        <v>4949709209</v>
      </c>
      <c r="O11" s="88">
        <f t="shared" si="2"/>
        <v>15453402966</v>
      </c>
      <c r="P11" s="88">
        <f t="shared" si="2"/>
        <v>0</v>
      </c>
      <c r="Q11" s="81">
        <f>SUM(Q9:Q10)</f>
        <v>42548228425</v>
      </c>
      <c r="R11" s="81"/>
      <c r="S11" s="81"/>
    </row>
    <row r="12" spans="1:19" s="61" customFormat="1" ht="15.75">
      <c r="A12" s="67">
        <v>1</v>
      </c>
      <c r="B12" s="67" t="s">
        <v>87</v>
      </c>
      <c r="C12" s="80"/>
      <c r="D12" s="84"/>
      <c r="E12" s="90">
        <f aca="true" t="shared" si="3" ref="E12:P12">SUM(E13:E20)</f>
        <v>18370715112</v>
      </c>
      <c r="F12" s="90">
        <f t="shared" si="3"/>
        <v>4074486049</v>
      </c>
      <c r="G12" s="90">
        <f t="shared" si="3"/>
        <v>14296229063</v>
      </c>
      <c r="H12" s="90">
        <f t="shared" si="3"/>
        <v>0</v>
      </c>
      <c r="I12" s="90">
        <f t="shared" si="3"/>
        <v>1871478100</v>
      </c>
      <c r="J12" s="90">
        <f t="shared" si="3"/>
        <v>0</v>
      </c>
      <c r="K12" s="90">
        <f t="shared" si="3"/>
        <v>0</v>
      </c>
      <c r="L12" s="90">
        <f t="shared" si="3"/>
        <v>0</v>
      </c>
      <c r="M12" s="90">
        <f t="shared" si="3"/>
        <v>20242193212</v>
      </c>
      <c r="N12" s="90">
        <f t="shared" si="3"/>
        <v>4788790246</v>
      </c>
      <c r="O12" s="90">
        <f t="shared" si="3"/>
        <v>15453402966</v>
      </c>
      <c r="P12" s="90">
        <f t="shared" si="3"/>
        <v>0</v>
      </c>
      <c r="Q12" s="81">
        <v>43085571225</v>
      </c>
      <c r="R12" s="81"/>
      <c r="S12" s="81"/>
    </row>
    <row r="13" spans="1:19" s="56" customFormat="1" ht="45">
      <c r="A13" s="82" t="s">
        <v>86</v>
      </c>
      <c r="B13" s="83" t="s">
        <v>105</v>
      </c>
      <c r="C13" s="95" t="s">
        <v>210</v>
      </c>
      <c r="D13" s="84" t="s">
        <v>102</v>
      </c>
      <c r="E13" s="81">
        <v>16392407000</v>
      </c>
      <c r="F13" s="81">
        <f aca="true" t="shared" si="4" ref="F13:F19">E13-G13</f>
        <v>2629342082</v>
      </c>
      <c r="G13" s="103">
        <v>13763064918</v>
      </c>
      <c r="H13" s="113"/>
      <c r="I13" s="108"/>
      <c r="J13" s="77"/>
      <c r="K13" s="75"/>
      <c r="L13" s="78"/>
      <c r="M13" s="81">
        <f>E13+I13-K13</f>
        <v>16392407000</v>
      </c>
      <c r="N13" s="81">
        <f>M13-O13</f>
        <v>3285038363</v>
      </c>
      <c r="O13" s="81">
        <v>13107368637</v>
      </c>
      <c r="Q13" s="81">
        <f>Q12-Q11</f>
        <v>537342800</v>
      </c>
      <c r="R13" s="81"/>
      <c r="S13" s="81"/>
    </row>
    <row r="14" spans="1:15" s="56" customFormat="1" ht="36">
      <c r="A14" s="82" t="s">
        <v>88</v>
      </c>
      <c r="B14" s="85" t="s">
        <v>107</v>
      </c>
      <c r="C14" s="95" t="s">
        <v>210</v>
      </c>
      <c r="D14" s="84"/>
      <c r="E14" s="81">
        <f>841306607+345303571</f>
        <v>1186610178</v>
      </c>
      <c r="F14" s="81">
        <f t="shared" si="4"/>
        <v>783542429</v>
      </c>
      <c r="G14" s="103">
        <v>403067749</v>
      </c>
      <c r="H14" s="113"/>
      <c r="I14" s="108"/>
      <c r="J14" s="77"/>
      <c r="K14" s="75"/>
      <c r="L14" s="78"/>
      <c r="M14" s="81">
        <f aca="true" t="shared" si="5" ref="M14:M19">E14+I14-K14</f>
        <v>1186610178</v>
      </c>
      <c r="N14" s="81">
        <f aca="true" t="shared" si="6" ref="N14:N19">M14-O14</f>
        <v>831006836</v>
      </c>
      <c r="O14" s="81">
        <v>355603342</v>
      </c>
    </row>
    <row r="15" spans="1:15" ht="24">
      <c r="A15" s="82" t="s">
        <v>233</v>
      </c>
      <c r="B15" s="85" t="s">
        <v>106</v>
      </c>
      <c r="C15" s="95" t="s">
        <v>210</v>
      </c>
      <c r="D15" s="84"/>
      <c r="E15" s="81">
        <v>178260830</v>
      </c>
      <c r="F15" s="81">
        <f t="shared" si="4"/>
        <v>178260830</v>
      </c>
      <c r="G15" s="103">
        <v>0</v>
      </c>
      <c r="H15" s="106"/>
      <c r="I15" s="107"/>
      <c r="J15" s="76"/>
      <c r="K15" s="75"/>
      <c r="L15" s="78"/>
      <c r="M15" s="81">
        <f t="shared" si="5"/>
        <v>178260830</v>
      </c>
      <c r="N15" s="81">
        <f t="shared" si="6"/>
        <v>178260830</v>
      </c>
      <c r="O15" s="81">
        <v>0</v>
      </c>
    </row>
    <row r="16" spans="1:15" s="105" customFormat="1" ht="24">
      <c r="A16" s="82" t="s">
        <v>234</v>
      </c>
      <c r="B16" s="85" t="s">
        <v>226</v>
      </c>
      <c r="C16" s="84" t="s">
        <v>210</v>
      </c>
      <c r="D16" s="84"/>
      <c r="E16" s="81">
        <f>175045115+21383932</f>
        <v>196429047</v>
      </c>
      <c r="F16" s="81">
        <f t="shared" si="4"/>
        <v>186310172</v>
      </c>
      <c r="G16" s="103">
        <v>10118875</v>
      </c>
      <c r="H16" s="106"/>
      <c r="I16" s="107">
        <v>975799100</v>
      </c>
      <c r="J16" s="86"/>
      <c r="K16" s="108"/>
      <c r="L16" s="109"/>
      <c r="M16" s="81">
        <f t="shared" si="5"/>
        <v>1172228147</v>
      </c>
      <c r="N16" s="81">
        <f t="shared" si="6"/>
        <v>187855480</v>
      </c>
      <c r="O16" s="81">
        <v>984372667</v>
      </c>
    </row>
    <row r="17" spans="1:15" ht="24">
      <c r="A17" s="82" t="s">
        <v>235</v>
      </c>
      <c r="B17" s="85" t="s">
        <v>108</v>
      </c>
      <c r="C17" s="95" t="s">
        <v>210</v>
      </c>
      <c r="D17" s="84"/>
      <c r="E17" s="81">
        <v>87408320</v>
      </c>
      <c r="F17" s="81">
        <f t="shared" si="4"/>
        <v>87408320</v>
      </c>
      <c r="G17" s="103">
        <v>0</v>
      </c>
      <c r="H17" s="106"/>
      <c r="I17" s="107"/>
      <c r="J17" s="76"/>
      <c r="K17" s="75"/>
      <c r="L17" s="77"/>
      <c r="M17" s="81">
        <f t="shared" si="5"/>
        <v>87408320</v>
      </c>
      <c r="N17" s="81">
        <f t="shared" si="6"/>
        <v>87408320</v>
      </c>
      <c r="O17" s="81">
        <v>0</v>
      </c>
    </row>
    <row r="18" spans="1:15" ht="24">
      <c r="A18" s="82" t="s">
        <v>236</v>
      </c>
      <c r="B18" s="85" t="s">
        <v>109</v>
      </c>
      <c r="C18" s="95" t="s">
        <v>210</v>
      </c>
      <c r="D18" s="84"/>
      <c r="E18" s="81">
        <v>89644700</v>
      </c>
      <c r="F18" s="81">
        <f t="shared" si="4"/>
        <v>89644700</v>
      </c>
      <c r="G18" s="103">
        <v>0</v>
      </c>
      <c r="H18" s="106"/>
      <c r="I18" s="107"/>
      <c r="J18" s="76"/>
      <c r="K18" s="75"/>
      <c r="L18" s="77"/>
      <c r="M18" s="81">
        <f t="shared" si="5"/>
        <v>89644700</v>
      </c>
      <c r="N18" s="81">
        <f t="shared" si="6"/>
        <v>89644700</v>
      </c>
      <c r="O18" s="81">
        <v>0</v>
      </c>
    </row>
    <row r="19" spans="1:15" ht="15">
      <c r="A19" s="82" t="s">
        <v>237</v>
      </c>
      <c r="B19" s="85" t="s">
        <v>110</v>
      </c>
      <c r="C19" s="95" t="s">
        <v>210</v>
      </c>
      <c r="D19" s="84"/>
      <c r="E19" s="81">
        <v>239955037</v>
      </c>
      <c r="F19" s="81">
        <f t="shared" si="4"/>
        <v>119977516</v>
      </c>
      <c r="G19" s="103">
        <v>119977521</v>
      </c>
      <c r="H19" s="106"/>
      <c r="I19" s="107"/>
      <c r="J19" s="76"/>
      <c r="K19" s="75"/>
      <c r="L19" s="77"/>
      <c r="M19" s="81">
        <f t="shared" si="5"/>
        <v>239955037</v>
      </c>
      <c r="N19" s="81">
        <f t="shared" si="6"/>
        <v>129575717</v>
      </c>
      <c r="O19" s="81">
        <v>110379320</v>
      </c>
    </row>
    <row r="20" spans="1:15" ht="24">
      <c r="A20" s="82" t="s">
        <v>238</v>
      </c>
      <c r="B20" s="85" t="s">
        <v>227</v>
      </c>
      <c r="C20" s="95" t="s">
        <v>228</v>
      </c>
      <c r="D20" s="84"/>
      <c r="E20" s="81"/>
      <c r="F20" s="81"/>
      <c r="G20" s="103"/>
      <c r="H20" s="106"/>
      <c r="I20" s="107">
        <v>895679000</v>
      </c>
      <c r="J20" s="76"/>
      <c r="K20" s="75"/>
      <c r="L20" s="77"/>
      <c r="M20" s="81">
        <f>I20</f>
        <v>895679000</v>
      </c>
      <c r="N20" s="81"/>
      <c r="O20" s="107">
        <f>M20</f>
        <v>895679000</v>
      </c>
    </row>
    <row r="21" spans="1:16" s="12" customFormat="1" ht="15.75">
      <c r="A21" s="68">
        <v>2</v>
      </c>
      <c r="B21" s="68" t="s">
        <v>89</v>
      </c>
      <c r="C21" s="80"/>
      <c r="D21" s="84"/>
      <c r="E21" s="88">
        <f>SUM(E22:E23)</f>
        <v>160918963</v>
      </c>
      <c r="F21" s="88">
        <f>SUM(F22:F23)</f>
        <v>160918963</v>
      </c>
      <c r="G21" s="90">
        <f aca="true" t="shared" si="7" ref="G21:P21">SUM(G22:G23)</f>
        <v>0</v>
      </c>
      <c r="H21" s="88">
        <f t="shared" si="7"/>
        <v>0</v>
      </c>
      <c r="I21" s="88">
        <f t="shared" si="7"/>
        <v>0</v>
      </c>
      <c r="J21" s="88">
        <f t="shared" si="7"/>
        <v>0</v>
      </c>
      <c r="K21" s="88">
        <f t="shared" si="7"/>
        <v>0</v>
      </c>
      <c r="L21" s="88">
        <f t="shared" si="7"/>
        <v>0</v>
      </c>
      <c r="M21" s="88">
        <f t="shared" si="7"/>
        <v>160918963</v>
      </c>
      <c r="N21" s="88">
        <f t="shared" si="7"/>
        <v>160918963</v>
      </c>
      <c r="O21" s="88">
        <f t="shared" si="7"/>
        <v>0</v>
      </c>
      <c r="P21" s="88">
        <f t="shared" si="7"/>
        <v>0</v>
      </c>
    </row>
    <row r="22" spans="1:15" ht="24">
      <c r="A22" s="84" t="s">
        <v>333</v>
      </c>
      <c r="B22" s="85" t="s">
        <v>111</v>
      </c>
      <c r="C22" s="95" t="s">
        <v>217</v>
      </c>
      <c r="D22" s="84"/>
      <c r="E22" s="81">
        <v>155577963</v>
      </c>
      <c r="F22" s="81">
        <v>155577963</v>
      </c>
      <c r="G22" s="103">
        <f>E22-F22</f>
        <v>0</v>
      </c>
      <c r="H22" s="106"/>
      <c r="I22" s="107"/>
      <c r="J22" s="76"/>
      <c r="K22" s="75"/>
      <c r="L22" s="77"/>
      <c r="M22" s="81">
        <f>E22</f>
        <v>155577963</v>
      </c>
      <c r="N22" s="81">
        <f>M22-O22</f>
        <v>155577963</v>
      </c>
      <c r="O22" s="81">
        <v>0</v>
      </c>
    </row>
    <row r="23" spans="1:15" ht="15">
      <c r="A23" s="84" t="s">
        <v>334</v>
      </c>
      <c r="B23" s="86" t="s">
        <v>112</v>
      </c>
      <c r="C23" s="95" t="s">
        <v>217</v>
      </c>
      <c r="D23" s="84"/>
      <c r="E23" s="81">
        <v>5341000</v>
      </c>
      <c r="F23" s="81">
        <v>5341000</v>
      </c>
      <c r="G23" s="103">
        <f>E23-F23</f>
        <v>0</v>
      </c>
      <c r="H23" s="106"/>
      <c r="I23" s="107"/>
      <c r="J23" s="76"/>
      <c r="K23" s="75"/>
      <c r="L23" s="77"/>
      <c r="M23" s="81">
        <f>E23</f>
        <v>5341000</v>
      </c>
      <c r="N23" s="81">
        <f>M23-O23</f>
        <v>5341000</v>
      </c>
      <c r="O23" s="81">
        <v>0</v>
      </c>
    </row>
    <row r="24" spans="1:16" s="12" customFormat="1" ht="15.75">
      <c r="A24" s="68" t="s">
        <v>90</v>
      </c>
      <c r="B24" s="68" t="s">
        <v>229</v>
      </c>
      <c r="C24" s="95"/>
      <c r="D24" s="84"/>
      <c r="E24" s="88">
        <f>SUM(E25:E29)</f>
        <v>4125643050</v>
      </c>
      <c r="F24" s="88">
        <f aca="true" t="shared" si="8" ref="F24:L24">SUM(F25:F29)</f>
        <v>2978168886</v>
      </c>
      <c r="G24" s="90">
        <f t="shared" si="8"/>
        <v>1147474164</v>
      </c>
      <c r="H24" s="88">
        <f t="shared" si="8"/>
        <v>0</v>
      </c>
      <c r="I24" s="88">
        <f t="shared" si="8"/>
        <v>0</v>
      </c>
      <c r="J24" s="88">
        <f t="shared" si="8"/>
        <v>0</v>
      </c>
      <c r="K24" s="88">
        <f t="shared" si="8"/>
        <v>0</v>
      </c>
      <c r="L24" s="88">
        <f t="shared" si="8"/>
        <v>0</v>
      </c>
      <c r="M24" s="88">
        <f>SUM(M25:M29)</f>
        <v>4125643050</v>
      </c>
      <c r="N24" s="88">
        <f>SUM(N25:N29)</f>
        <v>3087813759</v>
      </c>
      <c r="O24" s="88">
        <f>SUM(O25:O29)</f>
        <v>1037829291</v>
      </c>
      <c r="P24" s="88">
        <f>SUM(P25:P29)</f>
        <v>0</v>
      </c>
    </row>
    <row r="25" spans="1:15" ht="24">
      <c r="A25" s="84">
        <v>1</v>
      </c>
      <c r="B25" s="85" t="s">
        <v>116</v>
      </c>
      <c r="C25" s="95" t="s">
        <v>218</v>
      </c>
      <c r="D25" s="84">
        <v>1</v>
      </c>
      <c r="E25" s="81">
        <f>330250000+14000000</f>
        <v>344250000</v>
      </c>
      <c r="F25" s="81">
        <f>330250000+8401400</f>
        <v>338651400</v>
      </c>
      <c r="G25" s="103">
        <f>E25-F25</f>
        <v>5598600</v>
      </c>
      <c r="H25" s="106"/>
      <c r="I25" s="107"/>
      <c r="J25" s="76"/>
      <c r="K25" s="75"/>
      <c r="L25" s="77"/>
      <c r="M25" s="81">
        <f>E25</f>
        <v>344250000</v>
      </c>
      <c r="N25" s="81">
        <f>M25-O25</f>
        <v>339585200</v>
      </c>
      <c r="O25" s="81">
        <v>4664800</v>
      </c>
    </row>
    <row r="26" spans="1:15" ht="24">
      <c r="A26" s="84">
        <v>2</v>
      </c>
      <c r="B26" s="85" t="s">
        <v>113</v>
      </c>
      <c r="C26" s="95" t="s">
        <v>218</v>
      </c>
      <c r="D26" s="84">
        <v>1</v>
      </c>
      <c r="E26" s="81">
        <v>1161600000</v>
      </c>
      <c r="F26" s="81">
        <v>271930560</v>
      </c>
      <c r="G26" s="103">
        <f>E26-F26</f>
        <v>889669440</v>
      </c>
      <c r="H26" s="106"/>
      <c r="I26" s="107"/>
      <c r="J26" s="76"/>
      <c r="K26" s="75"/>
      <c r="L26" s="77"/>
      <c r="M26" s="81">
        <f>E26</f>
        <v>1161600000</v>
      </c>
      <c r="N26" s="81">
        <f>M26-O26</f>
        <v>349409280</v>
      </c>
      <c r="O26" s="81">
        <v>812190720</v>
      </c>
    </row>
    <row r="27" spans="1:15" ht="24">
      <c r="A27" s="84">
        <v>3</v>
      </c>
      <c r="B27" s="85" t="s">
        <v>114</v>
      </c>
      <c r="C27" s="95" t="s">
        <v>218</v>
      </c>
      <c r="D27" s="84">
        <v>1</v>
      </c>
      <c r="E27" s="81">
        <f>497852000+20000000+37000000+31994600+40000000+25951200+28606240</f>
        <v>681404040</v>
      </c>
      <c r="F27" s="81">
        <f>497852000+13336000+20971600+14935079+18672000+6923780+8393071</f>
        <v>581083530</v>
      </c>
      <c r="G27" s="103">
        <f>E27-F27</f>
        <v>100320510</v>
      </c>
      <c r="H27" s="106"/>
      <c r="I27" s="107"/>
      <c r="J27" s="76"/>
      <c r="K27" s="75"/>
      <c r="L27" s="77"/>
      <c r="M27" s="81">
        <f>E27</f>
        <v>681404040</v>
      </c>
      <c r="N27" s="81">
        <f>M27-O27</f>
        <v>593326451</v>
      </c>
      <c r="O27" s="81">
        <v>88077589</v>
      </c>
    </row>
    <row r="28" spans="1:15" ht="24">
      <c r="A28" s="84">
        <v>4</v>
      </c>
      <c r="B28" s="85" t="s">
        <v>115</v>
      </c>
      <c r="C28" s="95" t="s">
        <v>218</v>
      </c>
      <c r="D28" s="84">
        <v>1</v>
      </c>
      <c r="E28" s="81">
        <f>820404000+50000000+51149750+27872000+32000000+18008300+15426820</f>
        <v>1014860870</v>
      </c>
      <c r="F28" s="81">
        <f>820404000+33340000+28991678+13010650+14937600+4804614+3086907</f>
        <v>918575449</v>
      </c>
      <c r="G28" s="103">
        <f>E28-F28</f>
        <v>96285421</v>
      </c>
      <c r="H28" s="106"/>
      <c r="I28" s="107"/>
      <c r="J28" s="76"/>
      <c r="K28" s="75"/>
      <c r="L28" s="77"/>
      <c r="M28" s="81">
        <f>E28</f>
        <v>1014860870</v>
      </c>
      <c r="N28" s="81">
        <f>M28-O28</f>
        <v>931545723</v>
      </c>
      <c r="O28" s="81">
        <f>13325000+18746383+13002288+14928000+12002532+11310944</f>
        <v>83315147</v>
      </c>
    </row>
    <row r="29" spans="1:15" ht="24">
      <c r="A29" s="84">
        <v>5</v>
      </c>
      <c r="B29" s="85" t="s">
        <v>117</v>
      </c>
      <c r="C29" s="95" t="s">
        <v>218</v>
      </c>
      <c r="D29" s="84">
        <v>1</v>
      </c>
      <c r="E29" s="81">
        <f>833285900+30133400+27755200+16386700+15966940</f>
        <v>923528140</v>
      </c>
      <c r="F29" s="81">
        <f>833285900+14066272+12956128+4371972+3247675</f>
        <v>867927947</v>
      </c>
      <c r="G29" s="103">
        <f>E29-F29</f>
        <v>55600193</v>
      </c>
      <c r="H29" s="106"/>
      <c r="I29" s="107"/>
      <c r="J29" s="76"/>
      <c r="K29" s="75"/>
      <c r="L29" s="77"/>
      <c r="M29" s="81">
        <f>E29</f>
        <v>923528140</v>
      </c>
      <c r="N29" s="81">
        <f>M29-O29</f>
        <v>873947105</v>
      </c>
      <c r="O29" s="81">
        <f>14057231+12947800+10921735+11654269</f>
        <v>49581035</v>
      </c>
    </row>
    <row r="30" spans="1:16" s="12" customFormat="1" ht="15.75">
      <c r="A30" s="68" t="s">
        <v>91</v>
      </c>
      <c r="B30" s="72" t="s">
        <v>232</v>
      </c>
      <c r="C30" s="119"/>
      <c r="D30" s="68"/>
      <c r="E30" s="88">
        <f>E31+E133</f>
        <v>2273482500</v>
      </c>
      <c r="F30" s="88">
        <f>F31+F133</f>
        <v>1747845625</v>
      </c>
      <c r="G30" s="90">
        <f>G31+G133</f>
        <v>525636875</v>
      </c>
      <c r="H30" s="88"/>
      <c r="I30" s="88">
        <f>I31+I133</f>
        <v>205300000</v>
      </c>
      <c r="J30" s="88"/>
      <c r="K30" s="88">
        <f aca="true" t="shared" si="9" ref="K30:P30">K31+K133</f>
        <v>49000000</v>
      </c>
      <c r="L30" s="88">
        <f t="shared" si="9"/>
        <v>0</v>
      </c>
      <c r="M30" s="88">
        <f t="shared" si="9"/>
        <v>2429782500</v>
      </c>
      <c r="N30" s="88">
        <f t="shared" si="9"/>
        <v>1916418500</v>
      </c>
      <c r="O30" s="88">
        <f t="shared" si="9"/>
        <v>513364000</v>
      </c>
      <c r="P30" s="88">
        <f t="shared" si="9"/>
        <v>-39362500</v>
      </c>
    </row>
    <row r="31" spans="1:16" s="12" customFormat="1" ht="24">
      <c r="A31" s="68">
        <v>1</v>
      </c>
      <c r="B31" s="68" t="s">
        <v>230</v>
      </c>
      <c r="C31" s="80"/>
      <c r="D31" s="84"/>
      <c r="E31" s="88">
        <f>SUM(E32:E132)</f>
        <v>1443576500</v>
      </c>
      <c r="F31" s="88">
        <f>SUM(F32:F132)</f>
        <v>1292636500</v>
      </c>
      <c r="G31" s="90">
        <f>SUM(G32:G132)</f>
        <v>150940000</v>
      </c>
      <c r="H31" s="88"/>
      <c r="I31" s="88">
        <f>SUM(I32:I132)</f>
        <v>205300000</v>
      </c>
      <c r="J31" s="88"/>
      <c r="K31" s="88">
        <f aca="true" t="shared" si="10" ref="K31:P31">SUM(K32:K132)</f>
        <v>49000000</v>
      </c>
      <c r="L31" s="88">
        <f t="shared" si="10"/>
        <v>0</v>
      </c>
      <c r="M31" s="88">
        <f t="shared" si="10"/>
        <v>1599876500</v>
      </c>
      <c r="N31" s="88">
        <f t="shared" si="10"/>
        <v>1377012500</v>
      </c>
      <c r="O31" s="88">
        <f t="shared" si="10"/>
        <v>222864000</v>
      </c>
      <c r="P31" s="88">
        <f t="shared" si="10"/>
        <v>-39362500</v>
      </c>
    </row>
    <row r="32" spans="1:15" ht="15">
      <c r="A32" s="84" t="s">
        <v>86</v>
      </c>
      <c r="B32" s="85" t="s">
        <v>118</v>
      </c>
      <c r="C32" s="95" t="s">
        <v>218</v>
      </c>
      <c r="D32" s="84">
        <v>1</v>
      </c>
      <c r="E32" s="81">
        <v>162900000</v>
      </c>
      <c r="F32" s="81">
        <f>E32-G32</f>
        <v>162900000</v>
      </c>
      <c r="G32" s="103">
        <v>0</v>
      </c>
      <c r="H32" s="106"/>
      <c r="I32" s="107"/>
      <c r="J32" s="76"/>
      <c r="K32" s="75"/>
      <c r="L32" s="77"/>
      <c r="M32" s="81">
        <f>E32+I32-K32</f>
        <v>162900000</v>
      </c>
      <c r="N32" s="81">
        <f>M32-O32</f>
        <v>162900000</v>
      </c>
      <c r="O32" s="81">
        <v>0</v>
      </c>
    </row>
    <row r="33" spans="1:15" ht="15">
      <c r="A33" s="84" t="s">
        <v>88</v>
      </c>
      <c r="B33" s="85" t="s">
        <v>119</v>
      </c>
      <c r="C33" s="95" t="s">
        <v>218</v>
      </c>
      <c r="D33" s="84">
        <v>1</v>
      </c>
      <c r="E33" s="81">
        <v>6499500</v>
      </c>
      <c r="F33" s="81">
        <f aca="true" t="shared" si="11" ref="F33:F94">E33-G33</f>
        <v>6499500</v>
      </c>
      <c r="G33" s="103">
        <v>0</v>
      </c>
      <c r="H33" s="106"/>
      <c r="I33" s="107"/>
      <c r="J33" s="76"/>
      <c r="K33" s="75"/>
      <c r="L33" s="77"/>
      <c r="M33" s="81">
        <f aca="true" t="shared" si="12" ref="M33:M94">E33+I33-K33</f>
        <v>6499500</v>
      </c>
      <c r="N33" s="81">
        <f aca="true" t="shared" si="13" ref="N33:N94">M33-O33</f>
        <v>6499500</v>
      </c>
      <c r="O33" s="81">
        <f>M31-1599876500</f>
        <v>0</v>
      </c>
    </row>
    <row r="34" spans="1:15" ht="15">
      <c r="A34" s="84" t="s">
        <v>233</v>
      </c>
      <c r="B34" s="85" t="s">
        <v>495</v>
      </c>
      <c r="C34" s="95" t="s">
        <v>218</v>
      </c>
      <c r="D34" s="84">
        <v>1</v>
      </c>
      <c r="E34" s="81">
        <v>46100000</v>
      </c>
      <c r="F34" s="81">
        <f t="shared" si="11"/>
        <v>9220000</v>
      </c>
      <c r="G34" s="103">
        <v>36880000</v>
      </c>
      <c r="H34" s="106"/>
      <c r="I34" s="107"/>
      <c r="J34" s="76"/>
      <c r="K34" s="75"/>
      <c r="L34" s="77"/>
      <c r="M34" s="81">
        <f t="shared" si="12"/>
        <v>46100000</v>
      </c>
      <c r="N34" s="81">
        <f t="shared" si="13"/>
        <v>18440000</v>
      </c>
      <c r="O34" s="81">
        <v>27660000</v>
      </c>
    </row>
    <row r="35" spans="1:15" ht="24">
      <c r="A35" s="84" t="s">
        <v>234</v>
      </c>
      <c r="B35" s="85" t="s">
        <v>219</v>
      </c>
      <c r="C35" s="95" t="s">
        <v>220</v>
      </c>
      <c r="D35" s="84">
        <v>2</v>
      </c>
      <c r="E35" s="81">
        <v>23760000</v>
      </c>
      <c r="F35" s="81">
        <f t="shared" si="11"/>
        <v>23760000</v>
      </c>
      <c r="G35" s="103">
        <v>0</v>
      </c>
      <c r="H35" s="106"/>
      <c r="I35" s="107"/>
      <c r="J35" s="76"/>
      <c r="K35" s="75"/>
      <c r="L35" s="77"/>
      <c r="M35" s="81">
        <f t="shared" si="12"/>
        <v>23760000</v>
      </c>
      <c r="N35" s="81">
        <f t="shared" si="13"/>
        <v>23760000</v>
      </c>
      <c r="O35" s="81"/>
    </row>
    <row r="36" spans="1:15" ht="24">
      <c r="A36" s="84" t="s">
        <v>235</v>
      </c>
      <c r="B36" s="85" t="s">
        <v>121</v>
      </c>
      <c r="C36" s="95" t="s">
        <v>220</v>
      </c>
      <c r="D36" s="84">
        <v>1</v>
      </c>
      <c r="E36" s="81">
        <v>9500000</v>
      </c>
      <c r="F36" s="81">
        <f t="shared" si="11"/>
        <v>9500000</v>
      </c>
      <c r="G36" s="103">
        <v>0</v>
      </c>
      <c r="H36" s="106"/>
      <c r="I36" s="107"/>
      <c r="J36" s="76"/>
      <c r="K36" s="75"/>
      <c r="L36" s="77"/>
      <c r="M36" s="81">
        <f t="shared" si="12"/>
        <v>9500000</v>
      </c>
      <c r="N36" s="81">
        <f t="shared" si="13"/>
        <v>9500000</v>
      </c>
      <c r="O36" s="81"/>
    </row>
    <row r="37" spans="1:15" ht="15">
      <c r="A37" s="84" t="s">
        <v>236</v>
      </c>
      <c r="B37" s="85" t="s">
        <v>122</v>
      </c>
      <c r="C37" s="95" t="s">
        <v>218</v>
      </c>
      <c r="D37" s="84">
        <v>1</v>
      </c>
      <c r="E37" s="81">
        <v>4300000</v>
      </c>
      <c r="F37" s="81">
        <f t="shared" si="11"/>
        <v>4300000</v>
      </c>
      <c r="G37" s="103">
        <v>0</v>
      </c>
      <c r="H37" s="106"/>
      <c r="I37" s="107"/>
      <c r="J37" s="76"/>
      <c r="K37" s="75"/>
      <c r="L37" s="77"/>
      <c r="M37" s="81">
        <f t="shared" si="12"/>
        <v>4300000</v>
      </c>
      <c r="N37" s="81">
        <f t="shared" si="13"/>
        <v>4300000</v>
      </c>
      <c r="O37" s="81"/>
    </row>
    <row r="38" spans="1:15" ht="15">
      <c r="A38" s="84" t="s">
        <v>237</v>
      </c>
      <c r="B38" s="85" t="s">
        <v>123</v>
      </c>
      <c r="C38" s="95" t="s">
        <v>218</v>
      </c>
      <c r="D38" s="84">
        <v>1</v>
      </c>
      <c r="E38" s="81">
        <v>10750000</v>
      </c>
      <c r="F38" s="81">
        <f t="shared" si="11"/>
        <v>10750000</v>
      </c>
      <c r="G38" s="103">
        <v>0</v>
      </c>
      <c r="H38" s="106"/>
      <c r="I38" s="107"/>
      <c r="J38" s="76"/>
      <c r="K38" s="75"/>
      <c r="L38" s="77"/>
      <c r="M38" s="81">
        <f t="shared" si="12"/>
        <v>10750000</v>
      </c>
      <c r="N38" s="81">
        <f t="shared" si="13"/>
        <v>10750000</v>
      </c>
      <c r="O38" s="81"/>
    </row>
    <row r="39" spans="1:15" ht="15">
      <c r="A39" s="84" t="s">
        <v>238</v>
      </c>
      <c r="B39" s="85" t="s">
        <v>124</v>
      </c>
      <c r="C39" s="95" t="s">
        <v>218</v>
      </c>
      <c r="D39" s="84">
        <v>1</v>
      </c>
      <c r="E39" s="81">
        <v>35000000</v>
      </c>
      <c r="F39" s="81">
        <f t="shared" si="11"/>
        <v>35000000</v>
      </c>
      <c r="G39" s="103">
        <v>0</v>
      </c>
      <c r="H39" s="106"/>
      <c r="I39" s="107"/>
      <c r="J39" s="76"/>
      <c r="K39" s="75"/>
      <c r="L39" s="77"/>
      <c r="M39" s="81">
        <f t="shared" si="12"/>
        <v>35000000</v>
      </c>
      <c r="N39" s="81">
        <f t="shared" si="13"/>
        <v>35000000</v>
      </c>
      <c r="O39" s="81"/>
    </row>
    <row r="40" spans="1:16" ht="24">
      <c r="A40" s="84" t="s">
        <v>239</v>
      </c>
      <c r="B40" s="85" t="s">
        <v>125</v>
      </c>
      <c r="C40" s="95" t="s">
        <v>220</v>
      </c>
      <c r="D40" s="84">
        <v>3</v>
      </c>
      <c r="E40" s="81">
        <v>25800000</v>
      </c>
      <c r="F40" s="81">
        <f t="shared" si="11"/>
        <v>25800000</v>
      </c>
      <c r="G40" s="103">
        <v>0</v>
      </c>
      <c r="H40" s="106"/>
      <c r="I40" s="107"/>
      <c r="J40" s="76"/>
      <c r="K40" s="75"/>
      <c r="L40" s="77"/>
      <c r="M40" s="81">
        <f t="shared" si="12"/>
        <v>25800000</v>
      </c>
      <c r="N40" s="81">
        <f t="shared" si="13"/>
        <v>29025000</v>
      </c>
      <c r="O40" s="81">
        <v>-3225000</v>
      </c>
      <c r="P40" s="7">
        <f>O40</f>
        <v>-3225000</v>
      </c>
    </row>
    <row r="41" spans="1:15" ht="15">
      <c r="A41" s="84" t="s">
        <v>240</v>
      </c>
      <c r="B41" s="85" t="s">
        <v>126</v>
      </c>
      <c r="C41" s="95" t="s">
        <v>218</v>
      </c>
      <c r="D41" s="84">
        <v>2</v>
      </c>
      <c r="E41" s="81">
        <v>40000000</v>
      </c>
      <c r="F41" s="81">
        <f t="shared" si="11"/>
        <v>40000000</v>
      </c>
      <c r="G41" s="103">
        <v>0</v>
      </c>
      <c r="H41" s="106"/>
      <c r="I41" s="107"/>
      <c r="J41" s="76"/>
      <c r="K41" s="75"/>
      <c r="L41" s="77"/>
      <c r="M41" s="81">
        <f t="shared" si="12"/>
        <v>40000000</v>
      </c>
      <c r="N41" s="81">
        <f t="shared" si="13"/>
        <v>40000000</v>
      </c>
      <c r="O41" s="81"/>
    </row>
    <row r="42" spans="1:15" ht="15">
      <c r="A42" s="84" t="s">
        <v>241</v>
      </c>
      <c r="B42" s="85" t="s">
        <v>127</v>
      </c>
      <c r="C42" s="95" t="s">
        <v>220</v>
      </c>
      <c r="D42" s="84">
        <v>1</v>
      </c>
      <c r="E42" s="81">
        <v>43000000</v>
      </c>
      <c r="F42" s="81">
        <f t="shared" si="11"/>
        <v>43000000</v>
      </c>
      <c r="G42" s="103">
        <v>0</v>
      </c>
      <c r="H42" s="106"/>
      <c r="I42" s="107"/>
      <c r="J42" s="76"/>
      <c r="K42" s="75"/>
      <c r="L42" s="77"/>
      <c r="M42" s="81">
        <f t="shared" si="12"/>
        <v>43000000</v>
      </c>
      <c r="N42" s="81">
        <f t="shared" si="13"/>
        <v>43000000</v>
      </c>
      <c r="O42" s="81"/>
    </row>
    <row r="43" spans="1:15" ht="15">
      <c r="A43" s="84" t="s">
        <v>242</v>
      </c>
      <c r="B43" s="85" t="s">
        <v>128</v>
      </c>
      <c r="C43" s="95" t="s">
        <v>218</v>
      </c>
      <c r="D43" s="84">
        <v>1</v>
      </c>
      <c r="E43" s="81">
        <v>8900000</v>
      </c>
      <c r="F43" s="81">
        <f t="shared" si="11"/>
        <v>8900000</v>
      </c>
      <c r="G43" s="103">
        <v>0</v>
      </c>
      <c r="H43" s="106"/>
      <c r="I43" s="107"/>
      <c r="J43" s="76"/>
      <c r="K43" s="75"/>
      <c r="L43" s="77"/>
      <c r="M43" s="81">
        <f t="shared" si="12"/>
        <v>8900000</v>
      </c>
      <c r="N43" s="81">
        <f t="shared" si="13"/>
        <v>8900000</v>
      </c>
      <c r="O43" s="81"/>
    </row>
    <row r="44" spans="1:15" ht="15">
      <c r="A44" s="84" t="s">
        <v>243</v>
      </c>
      <c r="B44" s="85" t="s">
        <v>129</v>
      </c>
      <c r="C44" s="95" t="s">
        <v>220</v>
      </c>
      <c r="D44" s="84">
        <v>1</v>
      </c>
      <c r="E44" s="81">
        <v>18540000</v>
      </c>
      <c r="F44" s="81">
        <f t="shared" si="11"/>
        <v>18540000</v>
      </c>
      <c r="G44" s="103">
        <v>0</v>
      </c>
      <c r="H44" s="106"/>
      <c r="I44" s="107"/>
      <c r="J44" s="76"/>
      <c r="K44" s="75"/>
      <c r="L44" s="77"/>
      <c r="M44" s="81">
        <f t="shared" si="12"/>
        <v>18540000</v>
      </c>
      <c r="N44" s="81">
        <f t="shared" si="13"/>
        <v>18540000</v>
      </c>
      <c r="O44" s="81"/>
    </row>
    <row r="45" spans="1:16" ht="15">
      <c r="A45" s="84" t="s">
        <v>244</v>
      </c>
      <c r="B45" s="85" t="s">
        <v>130</v>
      </c>
      <c r="C45" s="95" t="s">
        <v>220</v>
      </c>
      <c r="D45" s="84">
        <v>1</v>
      </c>
      <c r="E45" s="81">
        <v>57900000</v>
      </c>
      <c r="F45" s="81">
        <f t="shared" si="11"/>
        <v>53557500</v>
      </c>
      <c r="G45" s="103">
        <v>4342500</v>
      </c>
      <c r="H45" s="106"/>
      <c r="I45" s="107"/>
      <c r="J45" s="76"/>
      <c r="K45" s="75"/>
      <c r="L45" s="77"/>
      <c r="M45" s="81">
        <f t="shared" si="12"/>
        <v>57900000</v>
      </c>
      <c r="N45" s="81">
        <f t="shared" si="13"/>
        <v>65137500</v>
      </c>
      <c r="O45" s="81">
        <v>-7237500</v>
      </c>
      <c r="P45" s="7">
        <f>O45</f>
        <v>-7237500</v>
      </c>
    </row>
    <row r="46" spans="1:15" ht="15">
      <c r="A46" s="84" t="s">
        <v>245</v>
      </c>
      <c r="B46" s="85" t="s">
        <v>189</v>
      </c>
      <c r="C46" s="95" t="s">
        <v>220</v>
      </c>
      <c r="D46" s="84">
        <v>1</v>
      </c>
      <c r="E46" s="81">
        <v>7500000</v>
      </c>
      <c r="F46" s="81">
        <f t="shared" si="11"/>
        <v>7500000</v>
      </c>
      <c r="G46" s="103">
        <v>0</v>
      </c>
      <c r="H46" s="106"/>
      <c r="I46" s="107"/>
      <c r="J46" s="76"/>
      <c r="K46" s="75"/>
      <c r="L46" s="77"/>
      <c r="M46" s="81">
        <f t="shared" si="12"/>
        <v>7500000</v>
      </c>
      <c r="N46" s="81">
        <f t="shared" si="13"/>
        <v>7500000</v>
      </c>
      <c r="O46" s="81"/>
    </row>
    <row r="47" spans="1:15" ht="15">
      <c r="A47" s="84" t="s">
        <v>246</v>
      </c>
      <c r="B47" s="85" t="s">
        <v>131</v>
      </c>
      <c r="C47" s="95" t="s">
        <v>218</v>
      </c>
      <c r="D47" s="84">
        <v>1</v>
      </c>
      <c r="E47" s="81">
        <v>2500000</v>
      </c>
      <c r="F47" s="81">
        <f t="shared" si="11"/>
        <v>2500000</v>
      </c>
      <c r="G47" s="103">
        <v>0</v>
      </c>
      <c r="H47" s="106"/>
      <c r="I47" s="107"/>
      <c r="J47" s="76"/>
      <c r="K47" s="75"/>
      <c r="L47" s="77"/>
      <c r="M47" s="81">
        <f t="shared" si="12"/>
        <v>2500000</v>
      </c>
      <c r="N47" s="81">
        <f t="shared" si="13"/>
        <v>2500000</v>
      </c>
      <c r="O47" s="81"/>
    </row>
    <row r="48" spans="1:15" ht="15">
      <c r="A48" s="84" t="s">
        <v>247</v>
      </c>
      <c r="B48" s="85" t="s">
        <v>211</v>
      </c>
      <c r="C48" s="95" t="s">
        <v>218</v>
      </c>
      <c r="D48" s="84">
        <v>1</v>
      </c>
      <c r="E48" s="81">
        <v>5560000</v>
      </c>
      <c r="F48" s="81">
        <f t="shared" si="11"/>
        <v>5560000</v>
      </c>
      <c r="G48" s="103">
        <v>0</v>
      </c>
      <c r="H48" s="106"/>
      <c r="I48" s="107"/>
      <c r="J48" s="76"/>
      <c r="K48" s="75"/>
      <c r="L48" s="77"/>
      <c r="M48" s="81">
        <f t="shared" si="12"/>
        <v>5560000</v>
      </c>
      <c r="N48" s="81">
        <f t="shared" si="13"/>
        <v>5560000</v>
      </c>
      <c r="O48" s="81"/>
    </row>
    <row r="49" spans="1:15" ht="15">
      <c r="A49" s="84" t="s">
        <v>248</v>
      </c>
      <c r="B49" s="85" t="s">
        <v>132</v>
      </c>
      <c r="C49" s="95" t="s">
        <v>220</v>
      </c>
      <c r="D49" s="84">
        <v>1</v>
      </c>
      <c r="E49" s="81">
        <v>11880000</v>
      </c>
      <c r="F49" s="81">
        <f t="shared" si="11"/>
        <v>11880000</v>
      </c>
      <c r="G49" s="103">
        <v>0</v>
      </c>
      <c r="H49" s="106"/>
      <c r="I49" s="107"/>
      <c r="J49" s="76"/>
      <c r="K49" s="75"/>
      <c r="L49" s="77"/>
      <c r="M49" s="81">
        <f t="shared" si="12"/>
        <v>11880000</v>
      </c>
      <c r="N49" s="81">
        <f t="shared" si="13"/>
        <v>11880000</v>
      </c>
      <c r="O49" s="81"/>
    </row>
    <row r="50" spans="1:15" ht="15">
      <c r="A50" s="84" t="s">
        <v>249</v>
      </c>
      <c r="B50" s="85" t="s">
        <v>133</v>
      </c>
      <c r="C50" s="95" t="s">
        <v>220</v>
      </c>
      <c r="D50" s="84">
        <v>1</v>
      </c>
      <c r="E50" s="81">
        <v>20000000</v>
      </c>
      <c r="F50" s="81">
        <f t="shared" si="11"/>
        <v>20000000</v>
      </c>
      <c r="G50" s="103">
        <v>0</v>
      </c>
      <c r="H50" s="106"/>
      <c r="I50" s="107"/>
      <c r="J50" s="76"/>
      <c r="K50" s="75"/>
      <c r="L50" s="77"/>
      <c r="M50" s="81">
        <f t="shared" si="12"/>
        <v>20000000</v>
      </c>
      <c r="N50" s="81">
        <f t="shared" si="13"/>
        <v>20000000</v>
      </c>
      <c r="O50" s="81"/>
    </row>
    <row r="51" spans="1:15" ht="15">
      <c r="A51" s="84" t="s">
        <v>250</v>
      </c>
      <c r="B51" s="85" t="s">
        <v>134</v>
      </c>
      <c r="C51" s="95" t="s">
        <v>218</v>
      </c>
      <c r="D51" s="84">
        <v>1</v>
      </c>
      <c r="E51" s="81">
        <v>3000000</v>
      </c>
      <c r="F51" s="81">
        <f t="shared" si="11"/>
        <v>3000000</v>
      </c>
      <c r="G51" s="103">
        <v>0</v>
      </c>
      <c r="H51" s="106"/>
      <c r="I51" s="107"/>
      <c r="J51" s="76"/>
      <c r="K51" s="75"/>
      <c r="L51" s="77"/>
      <c r="M51" s="81">
        <f t="shared" si="12"/>
        <v>3000000</v>
      </c>
      <c r="N51" s="81">
        <f t="shared" si="13"/>
        <v>3000000</v>
      </c>
      <c r="O51" s="81"/>
    </row>
    <row r="52" spans="1:15" ht="15">
      <c r="A52" s="84" t="s">
        <v>251</v>
      </c>
      <c r="B52" s="85" t="s">
        <v>135</v>
      </c>
      <c r="C52" s="95" t="s">
        <v>220</v>
      </c>
      <c r="D52" s="84">
        <v>1</v>
      </c>
      <c r="E52" s="81">
        <v>9500000</v>
      </c>
      <c r="F52" s="81">
        <f t="shared" si="11"/>
        <v>9500000</v>
      </c>
      <c r="G52" s="103">
        <v>0</v>
      </c>
      <c r="H52" s="106"/>
      <c r="I52" s="107"/>
      <c r="J52" s="76"/>
      <c r="K52" s="75"/>
      <c r="L52" s="77"/>
      <c r="M52" s="81">
        <f t="shared" si="12"/>
        <v>9500000</v>
      </c>
      <c r="N52" s="81">
        <f t="shared" si="13"/>
        <v>9500000</v>
      </c>
      <c r="O52" s="81"/>
    </row>
    <row r="53" spans="1:15" ht="15">
      <c r="A53" s="84" t="s">
        <v>252</v>
      </c>
      <c r="B53" s="85" t="s">
        <v>136</v>
      </c>
      <c r="C53" s="95" t="s">
        <v>218</v>
      </c>
      <c r="D53" s="84">
        <v>1</v>
      </c>
      <c r="E53" s="81">
        <v>5500000</v>
      </c>
      <c r="F53" s="81">
        <f t="shared" si="11"/>
        <v>5500000</v>
      </c>
      <c r="G53" s="103">
        <v>0</v>
      </c>
      <c r="H53" s="106"/>
      <c r="I53" s="107"/>
      <c r="J53" s="76"/>
      <c r="K53" s="75"/>
      <c r="L53" s="77"/>
      <c r="M53" s="81">
        <f t="shared" si="12"/>
        <v>5500000</v>
      </c>
      <c r="N53" s="81">
        <f t="shared" si="13"/>
        <v>5500000</v>
      </c>
      <c r="O53" s="81"/>
    </row>
    <row r="54" spans="1:15" ht="15">
      <c r="A54" s="84" t="s">
        <v>253</v>
      </c>
      <c r="B54" s="85" t="s">
        <v>137</v>
      </c>
      <c r="C54" s="95" t="s">
        <v>218</v>
      </c>
      <c r="D54" s="84">
        <v>1</v>
      </c>
      <c r="E54" s="81">
        <v>9300000</v>
      </c>
      <c r="F54" s="81">
        <f t="shared" si="11"/>
        <v>9300000</v>
      </c>
      <c r="G54" s="103">
        <v>0</v>
      </c>
      <c r="H54" s="106"/>
      <c r="I54" s="107"/>
      <c r="J54" s="76"/>
      <c r="K54" s="75"/>
      <c r="L54" s="77"/>
      <c r="M54" s="81">
        <f t="shared" si="12"/>
        <v>9300000</v>
      </c>
      <c r="N54" s="81">
        <f t="shared" si="13"/>
        <v>9300000</v>
      </c>
      <c r="O54" s="81"/>
    </row>
    <row r="55" spans="1:15" ht="15">
      <c r="A55" s="84" t="s">
        <v>254</v>
      </c>
      <c r="B55" s="85" t="s">
        <v>138</v>
      </c>
      <c r="C55" s="95" t="s">
        <v>218</v>
      </c>
      <c r="D55" s="84">
        <v>1</v>
      </c>
      <c r="E55" s="81">
        <v>20000000</v>
      </c>
      <c r="F55" s="81">
        <f t="shared" si="11"/>
        <v>20000000</v>
      </c>
      <c r="G55" s="103">
        <v>0</v>
      </c>
      <c r="H55" s="106"/>
      <c r="I55" s="107"/>
      <c r="J55" s="76"/>
      <c r="K55" s="75"/>
      <c r="L55" s="77"/>
      <c r="M55" s="81">
        <f t="shared" si="12"/>
        <v>20000000</v>
      </c>
      <c r="N55" s="81">
        <f t="shared" si="13"/>
        <v>20000000</v>
      </c>
      <c r="O55" s="81"/>
    </row>
    <row r="56" spans="1:15" ht="15">
      <c r="A56" s="84" t="s">
        <v>255</v>
      </c>
      <c r="B56" s="85" t="s">
        <v>139</v>
      </c>
      <c r="C56" s="74"/>
      <c r="D56" s="84">
        <v>1</v>
      </c>
      <c r="E56" s="81">
        <v>7500000</v>
      </c>
      <c r="F56" s="81">
        <f t="shared" si="11"/>
        <v>7500000</v>
      </c>
      <c r="G56" s="103">
        <v>0</v>
      </c>
      <c r="H56" s="106"/>
      <c r="I56" s="107"/>
      <c r="J56" s="76"/>
      <c r="K56" s="75"/>
      <c r="L56" s="77"/>
      <c r="M56" s="81">
        <f t="shared" si="12"/>
        <v>7500000</v>
      </c>
      <c r="N56" s="81">
        <f t="shared" si="13"/>
        <v>7500000</v>
      </c>
      <c r="O56" s="81"/>
    </row>
    <row r="57" spans="1:15" ht="15">
      <c r="A57" s="84" t="s">
        <v>256</v>
      </c>
      <c r="B57" s="85" t="s">
        <v>140</v>
      </c>
      <c r="C57" s="74"/>
      <c r="D57" s="84">
        <v>1</v>
      </c>
      <c r="E57" s="81">
        <v>2250000</v>
      </c>
      <c r="F57" s="81">
        <f t="shared" si="11"/>
        <v>2250000</v>
      </c>
      <c r="G57" s="103">
        <v>0</v>
      </c>
      <c r="H57" s="106"/>
      <c r="I57" s="107"/>
      <c r="J57" s="76"/>
      <c r="K57" s="75"/>
      <c r="L57" s="77"/>
      <c r="M57" s="81">
        <f t="shared" si="12"/>
        <v>2250000</v>
      </c>
      <c r="N57" s="81">
        <f t="shared" si="13"/>
        <v>2250000</v>
      </c>
      <c r="O57" s="81"/>
    </row>
    <row r="58" spans="1:15" ht="15">
      <c r="A58" s="84" t="s">
        <v>257</v>
      </c>
      <c r="B58" s="85" t="s">
        <v>141</v>
      </c>
      <c r="C58" s="74"/>
      <c r="D58" s="84">
        <v>1</v>
      </c>
      <c r="E58" s="81">
        <v>10920000</v>
      </c>
      <c r="F58" s="81">
        <f t="shared" si="11"/>
        <v>10920000</v>
      </c>
      <c r="G58" s="103">
        <v>0</v>
      </c>
      <c r="H58" s="106"/>
      <c r="I58" s="107"/>
      <c r="J58" s="76"/>
      <c r="K58" s="75"/>
      <c r="L58" s="77"/>
      <c r="M58" s="81">
        <f t="shared" si="12"/>
        <v>10920000</v>
      </c>
      <c r="N58" s="81">
        <f t="shared" si="13"/>
        <v>10920000</v>
      </c>
      <c r="O58" s="81"/>
    </row>
    <row r="59" spans="1:15" ht="15">
      <c r="A59" s="84" t="s">
        <v>258</v>
      </c>
      <c r="B59" s="85" t="s">
        <v>142</v>
      </c>
      <c r="C59" s="74"/>
      <c r="D59" s="84">
        <v>1</v>
      </c>
      <c r="E59" s="81">
        <v>9830000</v>
      </c>
      <c r="F59" s="81">
        <f t="shared" si="11"/>
        <v>9830000</v>
      </c>
      <c r="G59" s="103">
        <v>0</v>
      </c>
      <c r="H59" s="106"/>
      <c r="I59" s="107"/>
      <c r="J59" s="76"/>
      <c r="K59" s="75"/>
      <c r="L59" s="77"/>
      <c r="M59" s="81">
        <f t="shared" si="12"/>
        <v>9830000</v>
      </c>
      <c r="N59" s="81">
        <f t="shared" si="13"/>
        <v>9830000</v>
      </c>
      <c r="O59" s="81"/>
    </row>
    <row r="60" spans="1:15" ht="15">
      <c r="A60" s="84" t="s">
        <v>259</v>
      </c>
      <c r="B60" s="85" t="s">
        <v>143</v>
      </c>
      <c r="C60" s="74"/>
      <c r="D60" s="84">
        <v>1</v>
      </c>
      <c r="E60" s="81">
        <v>10000000</v>
      </c>
      <c r="F60" s="81">
        <f t="shared" si="11"/>
        <v>7500000</v>
      </c>
      <c r="G60" s="103">
        <v>2500000</v>
      </c>
      <c r="H60" s="106"/>
      <c r="I60" s="107"/>
      <c r="J60" s="76"/>
      <c r="K60" s="75"/>
      <c r="L60" s="77"/>
      <c r="M60" s="81">
        <f t="shared" si="12"/>
        <v>10000000</v>
      </c>
      <c r="N60" s="81">
        <f t="shared" si="13"/>
        <v>9500000</v>
      </c>
      <c r="O60" s="81">
        <v>500000</v>
      </c>
    </row>
    <row r="61" spans="1:15" ht="15">
      <c r="A61" s="84" t="s">
        <v>260</v>
      </c>
      <c r="B61" s="85" t="s">
        <v>144</v>
      </c>
      <c r="C61" s="74"/>
      <c r="D61" s="84">
        <v>1</v>
      </c>
      <c r="E61" s="81">
        <v>20000000</v>
      </c>
      <c r="F61" s="81">
        <f t="shared" si="11"/>
        <v>15000000</v>
      </c>
      <c r="G61" s="103">
        <v>5000000</v>
      </c>
      <c r="H61" s="106"/>
      <c r="I61" s="107"/>
      <c r="J61" s="76"/>
      <c r="K61" s="75"/>
      <c r="L61" s="77"/>
      <c r="M61" s="81">
        <f t="shared" si="12"/>
        <v>20000000</v>
      </c>
      <c r="N61" s="81">
        <f t="shared" si="13"/>
        <v>19000000</v>
      </c>
      <c r="O61" s="81">
        <v>1000000</v>
      </c>
    </row>
    <row r="62" spans="1:15" ht="15">
      <c r="A62" s="84" t="s">
        <v>261</v>
      </c>
      <c r="B62" s="85" t="s">
        <v>145</v>
      </c>
      <c r="C62" s="74"/>
      <c r="D62" s="84">
        <v>1</v>
      </c>
      <c r="E62" s="81">
        <v>6750000</v>
      </c>
      <c r="F62" s="81">
        <f t="shared" si="11"/>
        <v>6750000</v>
      </c>
      <c r="G62" s="103">
        <v>0</v>
      </c>
      <c r="H62" s="106"/>
      <c r="I62" s="107"/>
      <c r="J62" s="76"/>
      <c r="K62" s="75"/>
      <c r="L62" s="77"/>
      <c r="M62" s="81">
        <f t="shared" si="12"/>
        <v>6750000</v>
      </c>
      <c r="N62" s="81">
        <f t="shared" si="13"/>
        <v>6750000</v>
      </c>
      <c r="O62" s="81"/>
    </row>
    <row r="63" spans="1:15" ht="15">
      <c r="A63" s="84" t="s">
        <v>262</v>
      </c>
      <c r="B63" s="85" t="s">
        <v>146</v>
      </c>
      <c r="C63" s="74"/>
      <c r="D63" s="84">
        <v>1</v>
      </c>
      <c r="E63" s="81">
        <v>5500000</v>
      </c>
      <c r="F63" s="81">
        <f t="shared" si="11"/>
        <v>5500000</v>
      </c>
      <c r="G63" s="103">
        <v>0</v>
      </c>
      <c r="H63" s="106"/>
      <c r="I63" s="107"/>
      <c r="J63" s="76"/>
      <c r="K63" s="75"/>
      <c r="L63" s="77"/>
      <c r="M63" s="81">
        <f t="shared" si="12"/>
        <v>5500000</v>
      </c>
      <c r="N63" s="81">
        <f t="shared" si="13"/>
        <v>5500000</v>
      </c>
      <c r="O63" s="81"/>
    </row>
    <row r="64" spans="1:16" ht="15">
      <c r="A64" s="84" t="s">
        <v>263</v>
      </c>
      <c r="B64" s="85" t="s">
        <v>147</v>
      </c>
      <c r="C64" s="95" t="s">
        <v>220</v>
      </c>
      <c r="D64" s="84">
        <v>1</v>
      </c>
      <c r="E64" s="81">
        <v>9000000</v>
      </c>
      <c r="F64" s="81">
        <f t="shared" si="11"/>
        <v>9000000</v>
      </c>
      <c r="G64" s="103">
        <v>0</v>
      </c>
      <c r="H64" s="106"/>
      <c r="I64" s="107"/>
      <c r="J64" s="76"/>
      <c r="K64" s="75"/>
      <c r="L64" s="77"/>
      <c r="M64" s="81">
        <f t="shared" si="12"/>
        <v>9000000</v>
      </c>
      <c r="N64" s="81">
        <f t="shared" si="13"/>
        <v>10125000</v>
      </c>
      <c r="O64" s="81">
        <v>-1125000</v>
      </c>
      <c r="P64" s="7">
        <f>O64</f>
        <v>-1125000</v>
      </c>
    </row>
    <row r="65" spans="1:15" ht="15">
      <c r="A65" s="84" t="s">
        <v>264</v>
      </c>
      <c r="B65" s="85" t="s">
        <v>148</v>
      </c>
      <c r="C65" s="74"/>
      <c r="D65" s="84">
        <v>1</v>
      </c>
      <c r="E65" s="81">
        <v>7600000</v>
      </c>
      <c r="F65" s="81">
        <f t="shared" si="11"/>
        <v>7600000</v>
      </c>
      <c r="G65" s="103">
        <v>0</v>
      </c>
      <c r="H65" s="106"/>
      <c r="I65" s="107"/>
      <c r="J65" s="76"/>
      <c r="K65" s="75"/>
      <c r="L65" s="77"/>
      <c r="M65" s="81">
        <f t="shared" si="12"/>
        <v>7600000</v>
      </c>
      <c r="N65" s="81">
        <f t="shared" si="13"/>
        <v>7600000</v>
      </c>
      <c r="O65" s="81"/>
    </row>
    <row r="66" spans="1:16" ht="15">
      <c r="A66" s="84" t="s">
        <v>265</v>
      </c>
      <c r="B66" s="85" t="s">
        <v>489</v>
      </c>
      <c r="C66" s="74"/>
      <c r="D66" s="84">
        <v>1</v>
      </c>
      <c r="E66" s="81">
        <v>10000000</v>
      </c>
      <c r="F66" s="81">
        <f t="shared" si="11"/>
        <v>10000000</v>
      </c>
      <c r="G66" s="103">
        <v>0</v>
      </c>
      <c r="H66" s="106"/>
      <c r="I66" s="107"/>
      <c r="J66" s="76"/>
      <c r="K66" s="75"/>
      <c r="L66" s="77"/>
      <c r="M66" s="81">
        <f t="shared" si="12"/>
        <v>10000000</v>
      </c>
      <c r="N66" s="81">
        <f t="shared" si="13"/>
        <v>12000000</v>
      </c>
      <c r="O66" s="81">
        <v>-2000000</v>
      </c>
      <c r="P66" s="7">
        <f>O66</f>
        <v>-2000000</v>
      </c>
    </row>
    <row r="67" spans="1:15" ht="15">
      <c r="A67" s="84" t="s">
        <v>266</v>
      </c>
      <c r="B67" s="85" t="s">
        <v>150</v>
      </c>
      <c r="C67" s="95" t="s">
        <v>220</v>
      </c>
      <c r="D67" s="84">
        <v>1</v>
      </c>
      <c r="E67" s="81">
        <v>7800000</v>
      </c>
      <c r="F67" s="81">
        <f t="shared" si="11"/>
        <v>6825000</v>
      </c>
      <c r="G67" s="103">
        <v>975000</v>
      </c>
      <c r="H67" s="106"/>
      <c r="I67" s="107"/>
      <c r="J67" s="76"/>
      <c r="K67" s="75"/>
      <c r="L67" s="77"/>
      <c r="M67" s="81">
        <f t="shared" si="12"/>
        <v>7800000</v>
      </c>
      <c r="N67" s="81">
        <f t="shared" si="13"/>
        <v>7800000</v>
      </c>
      <c r="O67" s="81"/>
    </row>
    <row r="68" spans="1:15" ht="15">
      <c r="A68" s="84" t="s">
        <v>267</v>
      </c>
      <c r="B68" s="85" t="s">
        <v>151</v>
      </c>
      <c r="C68" s="74"/>
      <c r="D68" s="84">
        <v>1</v>
      </c>
      <c r="E68" s="81">
        <v>7200000</v>
      </c>
      <c r="F68" s="81">
        <f t="shared" si="11"/>
        <v>7200000</v>
      </c>
      <c r="G68" s="103">
        <v>0</v>
      </c>
      <c r="H68" s="106"/>
      <c r="I68" s="107"/>
      <c r="J68" s="76"/>
      <c r="K68" s="75"/>
      <c r="L68" s="77"/>
      <c r="M68" s="81">
        <f t="shared" si="12"/>
        <v>7200000</v>
      </c>
      <c r="N68" s="81">
        <f t="shared" si="13"/>
        <v>7200000</v>
      </c>
      <c r="O68" s="81"/>
    </row>
    <row r="69" spans="1:15" ht="15">
      <c r="A69" s="84" t="s">
        <v>268</v>
      </c>
      <c r="B69" s="85" t="s">
        <v>152</v>
      </c>
      <c r="C69" s="74"/>
      <c r="D69" s="84">
        <v>1</v>
      </c>
      <c r="E69" s="81">
        <v>6800000</v>
      </c>
      <c r="F69" s="81">
        <f t="shared" si="11"/>
        <v>6800000</v>
      </c>
      <c r="G69" s="103">
        <v>0</v>
      </c>
      <c r="H69" s="106"/>
      <c r="I69" s="107"/>
      <c r="J69" s="76"/>
      <c r="K69" s="75"/>
      <c r="L69" s="77"/>
      <c r="M69" s="81">
        <f t="shared" si="12"/>
        <v>6800000</v>
      </c>
      <c r="N69" s="81">
        <f t="shared" si="13"/>
        <v>6800000</v>
      </c>
      <c r="O69" s="81"/>
    </row>
    <row r="70" spans="1:16" ht="15">
      <c r="A70" s="84" t="s">
        <v>269</v>
      </c>
      <c r="B70" s="85" t="s">
        <v>153</v>
      </c>
      <c r="C70" s="95" t="s">
        <v>220</v>
      </c>
      <c r="D70" s="84">
        <v>1</v>
      </c>
      <c r="E70" s="81">
        <v>8600000</v>
      </c>
      <c r="F70" s="81">
        <f t="shared" si="11"/>
        <v>8600000</v>
      </c>
      <c r="G70" s="103">
        <v>0</v>
      </c>
      <c r="H70" s="106"/>
      <c r="I70" s="107"/>
      <c r="J70" s="76"/>
      <c r="K70" s="75"/>
      <c r="L70" s="77"/>
      <c r="M70" s="81">
        <f t="shared" si="12"/>
        <v>8600000</v>
      </c>
      <c r="N70" s="81">
        <f t="shared" si="13"/>
        <v>9675000</v>
      </c>
      <c r="O70" s="81">
        <v>-1075000</v>
      </c>
      <c r="P70" s="7">
        <f>O70</f>
        <v>-1075000</v>
      </c>
    </row>
    <row r="71" spans="1:16" ht="15">
      <c r="A71" s="84" t="s">
        <v>270</v>
      </c>
      <c r="B71" s="85" t="s">
        <v>154</v>
      </c>
      <c r="C71" s="74"/>
      <c r="D71" s="84">
        <v>1</v>
      </c>
      <c r="E71" s="81">
        <v>80000000</v>
      </c>
      <c r="F71" s="81">
        <f t="shared" si="11"/>
        <v>80000000</v>
      </c>
      <c r="G71" s="103">
        <v>0</v>
      </c>
      <c r="H71" s="106"/>
      <c r="I71" s="107"/>
      <c r="J71" s="76"/>
      <c r="K71" s="75"/>
      <c r="L71" s="77"/>
      <c r="M71" s="81">
        <f t="shared" si="12"/>
        <v>80000000</v>
      </c>
      <c r="N71" s="81">
        <f t="shared" si="13"/>
        <v>90000000</v>
      </c>
      <c r="O71" s="81">
        <v>-10000000</v>
      </c>
      <c r="P71" s="7">
        <f>O71</f>
        <v>-10000000</v>
      </c>
    </row>
    <row r="72" spans="1:16" ht="24">
      <c r="A72" s="84" t="s">
        <v>271</v>
      </c>
      <c r="B72" s="85" t="s">
        <v>155</v>
      </c>
      <c r="C72" s="74"/>
      <c r="D72" s="84">
        <v>1</v>
      </c>
      <c r="E72" s="81">
        <v>44000000</v>
      </c>
      <c r="F72" s="81">
        <f t="shared" si="11"/>
        <v>44000000</v>
      </c>
      <c r="G72" s="103">
        <v>0</v>
      </c>
      <c r="H72" s="106"/>
      <c r="I72" s="107"/>
      <c r="J72" s="76"/>
      <c r="K72" s="75"/>
      <c r="L72" s="77"/>
      <c r="M72" s="81">
        <f t="shared" si="12"/>
        <v>44000000</v>
      </c>
      <c r="N72" s="81">
        <f t="shared" si="13"/>
        <v>49500000</v>
      </c>
      <c r="O72" s="81">
        <v>-5500000</v>
      </c>
      <c r="P72" s="7">
        <f>O72</f>
        <v>-5500000</v>
      </c>
    </row>
    <row r="73" spans="1:16" ht="15">
      <c r="A73" s="84" t="s">
        <v>272</v>
      </c>
      <c r="B73" s="85" t="s">
        <v>147</v>
      </c>
      <c r="C73" s="95" t="s">
        <v>220</v>
      </c>
      <c r="D73" s="84">
        <v>1</v>
      </c>
      <c r="E73" s="81">
        <v>9000000</v>
      </c>
      <c r="F73" s="81">
        <f t="shared" si="11"/>
        <v>9000000</v>
      </c>
      <c r="G73" s="103">
        <v>0</v>
      </c>
      <c r="H73" s="106"/>
      <c r="I73" s="107"/>
      <c r="J73" s="76"/>
      <c r="K73" s="75"/>
      <c r="L73" s="77"/>
      <c r="M73" s="81">
        <f t="shared" si="12"/>
        <v>9000000</v>
      </c>
      <c r="N73" s="81">
        <f t="shared" si="13"/>
        <v>10125000</v>
      </c>
      <c r="O73" s="81">
        <v>-1125000</v>
      </c>
      <c r="P73" s="7">
        <f>O73</f>
        <v>-1125000</v>
      </c>
    </row>
    <row r="74" spans="1:15" ht="15">
      <c r="A74" s="84" t="s">
        <v>273</v>
      </c>
      <c r="B74" s="85" t="s">
        <v>156</v>
      </c>
      <c r="C74" s="74"/>
      <c r="D74" s="84">
        <v>1</v>
      </c>
      <c r="E74" s="81">
        <v>7070000</v>
      </c>
      <c r="F74" s="81">
        <f t="shared" si="11"/>
        <v>7070000</v>
      </c>
      <c r="G74" s="103">
        <v>0</v>
      </c>
      <c r="H74" s="106"/>
      <c r="I74" s="107"/>
      <c r="J74" s="76"/>
      <c r="K74" s="75"/>
      <c r="L74" s="77"/>
      <c r="M74" s="81">
        <f t="shared" si="12"/>
        <v>7070000</v>
      </c>
      <c r="N74" s="81">
        <f t="shared" si="13"/>
        <v>7070000</v>
      </c>
      <c r="O74" s="81"/>
    </row>
    <row r="75" spans="1:15" ht="15">
      <c r="A75" s="84" t="s">
        <v>274</v>
      </c>
      <c r="B75" s="85" t="s">
        <v>137</v>
      </c>
      <c r="C75" s="74"/>
      <c r="D75" s="84">
        <v>1</v>
      </c>
      <c r="E75" s="81">
        <v>9830000</v>
      </c>
      <c r="F75" s="81">
        <f t="shared" si="11"/>
        <v>9830000</v>
      </c>
      <c r="G75" s="103">
        <v>0</v>
      </c>
      <c r="H75" s="106"/>
      <c r="I75" s="107"/>
      <c r="J75" s="76"/>
      <c r="K75" s="75"/>
      <c r="L75" s="77"/>
      <c r="M75" s="81">
        <f t="shared" si="12"/>
        <v>9830000</v>
      </c>
      <c r="N75" s="81">
        <f t="shared" si="13"/>
        <v>9830000</v>
      </c>
      <c r="O75" s="81"/>
    </row>
    <row r="76" spans="1:15" ht="15">
      <c r="A76" s="84" t="s">
        <v>275</v>
      </c>
      <c r="B76" s="85" t="s">
        <v>468</v>
      </c>
      <c r="C76" s="74"/>
      <c r="D76" s="84">
        <v>1</v>
      </c>
      <c r="E76" s="81">
        <v>0</v>
      </c>
      <c r="F76" s="81">
        <f t="shared" si="11"/>
        <v>0</v>
      </c>
      <c r="G76" s="103">
        <v>0</v>
      </c>
      <c r="H76" s="106"/>
      <c r="I76" s="107"/>
      <c r="J76" s="76"/>
      <c r="K76" s="75"/>
      <c r="L76" s="77"/>
      <c r="M76" s="81">
        <f t="shared" si="12"/>
        <v>0</v>
      </c>
      <c r="N76" s="81">
        <f t="shared" si="13"/>
        <v>0</v>
      </c>
      <c r="O76" s="81"/>
    </row>
    <row r="77" spans="1:15" s="105" customFormat="1" ht="24">
      <c r="A77" s="84" t="s">
        <v>276</v>
      </c>
      <c r="B77" s="101" t="s">
        <v>157</v>
      </c>
      <c r="C77" s="102"/>
      <c r="D77" s="100">
        <v>1</v>
      </c>
      <c r="E77" s="103">
        <v>45000000</v>
      </c>
      <c r="F77" s="81">
        <f t="shared" si="11"/>
        <v>16875000</v>
      </c>
      <c r="G77" s="103">
        <v>28125000</v>
      </c>
      <c r="H77" s="106"/>
      <c r="I77" s="107"/>
      <c r="J77" s="104"/>
      <c r="K77" s="91"/>
      <c r="L77" s="92"/>
      <c r="M77" s="81">
        <f t="shared" si="12"/>
        <v>45000000</v>
      </c>
      <c r="N77" s="81">
        <f t="shared" si="13"/>
        <v>22500000</v>
      </c>
      <c r="O77" s="103">
        <v>22500000</v>
      </c>
    </row>
    <row r="78" spans="1:16" ht="15">
      <c r="A78" s="84" t="s">
        <v>277</v>
      </c>
      <c r="B78" s="85" t="s">
        <v>158</v>
      </c>
      <c r="C78" s="74"/>
      <c r="D78" s="84">
        <v>1</v>
      </c>
      <c r="E78" s="81">
        <v>7875000</v>
      </c>
      <c r="F78" s="81">
        <f t="shared" si="11"/>
        <v>7875000</v>
      </c>
      <c r="G78" s="103">
        <v>0</v>
      </c>
      <c r="H78" s="106"/>
      <c r="I78" s="107"/>
      <c r="J78" s="76"/>
      <c r="K78" s="75"/>
      <c r="L78" s="77"/>
      <c r="M78" s="81">
        <f t="shared" si="12"/>
        <v>7875000</v>
      </c>
      <c r="N78" s="81">
        <f t="shared" si="13"/>
        <v>9450000</v>
      </c>
      <c r="O78" s="81">
        <v>-1575000</v>
      </c>
      <c r="P78" s="7">
        <f>O78</f>
        <v>-1575000</v>
      </c>
    </row>
    <row r="79" spans="1:15" ht="15">
      <c r="A79" s="84" t="s">
        <v>278</v>
      </c>
      <c r="B79" s="85" t="s">
        <v>159</v>
      </c>
      <c r="C79" s="74"/>
      <c r="D79" s="84">
        <v>1</v>
      </c>
      <c r="E79" s="81">
        <v>20000000</v>
      </c>
      <c r="F79" s="81">
        <f t="shared" si="11"/>
        <v>20000000</v>
      </c>
      <c r="G79" s="103">
        <v>0</v>
      </c>
      <c r="H79" s="106"/>
      <c r="I79" s="107"/>
      <c r="J79" s="76"/>
      <c r="K79" s="75"/>
      <c r="L79" s="77"/>
      <c r="M79" s="81">
        <f t="shared" si="12"/>
        <v>20000000</v>
      </c>
      <c r="N79" s="81">
        <f t="shared" si="13"/>
        <v>20000000</v>
      </c>
      <c r="O79" s="81"/>
    </row>
    <row r="80" spans="1:15" ht="15">
      <c r="A80" s="84" t="s">
        <v>279</v>
      </c>
      <c r="B80" s="85" t="s">
        <v>160</v>
      </c>
      <c r="C80" s="74"/>
      <c r="D80" s="84">
        <v>1</v>
      </c>
      <c r="E80" s="81">
        <v>19550000</v>
      </c>
      <c r="F80" s="81">
        <f t="shared" si="11"/>
        <v>0</v>
      </c>
      <c r="G80" s="103">
        <v>19550000</v>
      </c>
      <c r="H80" s="106"/>
      <c r="I80" s="107"/>
      <c r="J80" s="76"/>
      <c r="K80" s="75"/>
      <c r="L80" s="77"/>
      <c r="M80" s="81">
        <f t="shared" si="12"/>
        <v>19550000</v>
      </c>
      <c r="N80" s="81">
        <f t="shared" si="13"/>
        <v>3910000</v>
      </c>
      <c r="O80" s="81">
        <v>15640000</v>
      </c>
    </row>
    <row r="81" spans="1:15" ht="15">
      <c r="A81" s="84" t="s">
        <v>280</v>
      </c>
      <c r="B81" s="85" t="s">
        <v>151</v>
      </c>
      <c r="C81" s="74"/>
      <c r="D81" s="84">
        <v>1</v>
      </c>
      <c r="E81" s="81">
        <v>6700000</v>
      </c>
      <c r="F81" s="81">
        <f t="shared" si="11"/>
        <v>6700000</v>
      </c>
      <c r="G81" s="103">
        <v>0</v>
      </c>
      <c r="H81" s="106"/>
      <c r="I81" s="107"/>
      <c r="J81" s="76"/>
      <c r="K81" s="75"/>
      <c r="L81" s="77"/>
      <c r="M81" s="81">
        <f t="shared" si="12"/>
        <v>6700000</v>
      </c>
      <c r="N81" s="81">
        <f t="shared" si="13"/>
        <v>6700000</v>
      </c>
      <c r="O81" s="81"/>
    </row>
    <row r="82" spans="1:15" ht="24">
      <c r="A82" s="84" t="s">
        <v>281</v>
      </c>
      <c r="B82" s="85" t="s">
        <v>161</v>
      </c>
      <c r="C82" s="74"/>
      <c r="D82" s="84">
        <v>1</v>
      </c>
      <c r="E82" s="81">
        <v>25000000</v>
      </c>
      <c r="F82" s="81">
        <f t="shared" si="11"/>
        <v>25000000</v>
      </c>
      <c r="G82" s="103">
        <v>0</v>
      </c>
      <c r="H82" s="106"/>
      <c r="I82" s="107"/>
      <c r="J82" s="76"/>
      <c r="K82" s="75"/>
      <c r="L82" s="77"/>
      <c r="M82" s="81">
        <f t="shared" si="12"/>
        <v>25000000</v>
      </c>
      <c r="N82" s="81">
        <f t="shared" si="13"/>
        <v>25000000</v>
      </c>
      <c r="O82" s="81"/>
    </row>
    <row r="83" spans="1:15" ht="15">
      <c r="A83" s="84" t="s">
        <v>282</v>
      </c>
      <c r="B83" s="85" t="s">
        <v>162</v>
      </c>
      <c r="C83" s="74"/>
      <c r="D83" s="84">
        <v>1</v>
      </c>
      <c r="E83" s="81">
        <v>17000000</v>
      </c>
      <c r="F83" s="81">
        <f t="shared" si="11"/>
        <v>17000000</v>
      </c>
      <c r="G83" s="103">
        <v>0</v>
      </c>
      <c r="H83" s="106"/>
      <c r="I83" s="107"/>
      <c r="J83" s="76"/>
      <c r="K83" s="75"/>
      <c r="L83" s="77"/>
      <c r="M83" s="81">
        <f t="shared" si="12"/>
        <v>17000000</v>
      </c>
      <c r="N83" s="81">
        <f t="shared" si="13"/>
        <v>17000000</v>
      </c>
      <c r="O83" s="81"/>
    </row>
    <row r="84" spans="1:15" ht="15">
      <c r="A84" s="84" t="s">
        <v>283</v>
      </c>
      <c r="B84" s="85" t="s">
        <v>163</v>
      </c>
      <c r="C84" s="74"/>
      <c r="D84" s="84">
        <v>1</v>
      </c>
      <c r="E84" s="81">
        <v>3200000</v>
      </c>
      <c r="F84" s="81">
        <f t="shared" si="11"/>
        <v>3200000</v>
      </c>
      <c r="G84" s="103">
        <v>0</v>
      </c>
      <c r="H84" s="106"/>
      <c r="I84" s="107"/>
      <c r="J84" s="76"/>
      <c r="K84" s="75"/>
      <c r="L84" s="77"/>
      <c r="M84" s="81">
        <f t="shared" si="12"/>
        <v>3200000</v>
      </c>
      <c r="N84" s="81">
        <f t="shared" si="13"/>
        <v>3200000</v>
      </c>
      <c r="O84" s="81"/>
    </row>
    <row r="85" spans="1:15" ht="15">
      <c r="A85" s="84" t="s">
        <v>284</v>
      </c>
      <c r="B85" s="85" t="s">
        <v>164</v>
      </c>
      <c r="C85" s="74"/>
      <c r="D85" s="84">
        <v>1</v>
      </c>
      <c r="E85" s="81">
        <v>1500000</v>
      </c>
      <c r="F85" s="81">
        <f t="shared" si="11"/>
        <v>1500000</v>
      </c>
      <c r="G85" s="103">
        <v>0</v>
      </c>
      <c r="H85" s="106"/>
      <c r="I85" s="107"/>
      <c r="J85" s="76"/>
      <c r="K85" s="75"/>
      <c r="L85" s="77"/>
      <c r="M85" s="81">
        <f t="shared" si="12"/>
        <v>1500000</v>
      </c>
      <c r="N85" s="81">
        <f t="shared" si="13"/>
        <v>1500000</v>
      </c>
      <c r="O85" s="81"/>
    </row>
    <row r="86" spans="1:15" ht="15">
      <c r="A86" s="84" t="s">
        <v>285</v>
      </c>
      <c r="B86" s="85" t="s">
        <v>165</v>
      </c>
      <c r="C86" s="74"/>
      <c r="D86" s="84">
        <v>1</v>
      </c>
      <c r="E86" s="81">
        <v>5200000</v>
      </c>
      <c r="F86" s="81">
        <f t="shared" si="11"/>
        <v>5200000</v>
      </c>
      <c r="G86" s="103">
        <v>0</v>
      </c>
      <c r="H86" s="106"/>
      <c r="I86" s="107"/>
      <c r="J86" s="76"/>
      <c r="K86" s="75"/>
      <c r="L86" s="77"/>
      <c r="M86" s="81">
        <f t="shared" si="12"/>
        <v>5200000</v>
      </c>
      <c r="N86" s="81">
        <f t="shared" si="13"/>
        <v>5200000</v>
      </c>
      <c r="O86" s="81"/>
    </row>
    <row r="87" spans="1:15" ht="15">
      <c r="A87" s="84" t="s">
        <v>286</v>
      </c>
      <c r="B87" s="85" t="s">
        <v>166</v>
      </c>
      <c r="C87" s="74"/>
      <c r="D87" s="84">
        <v>1</v>
      </c>
      <c r="E87" s="81">
        <v>22700000</v>
      </c>
      <c r="F87" s="81">
        <f t="shared" si="11"/>
        <v>22700000</v>
      </c>
      <c r="G87" s="103">
        <v>0</v>
      </c>
      <c r="H87" s="106"/>
      <c r="I87" s="107"/>
      <c r="J87" s="76"/>
      <c r="K87" s="75"/>
      <c r="L87" s="77"/>
      <c r="M87" s="81">
        <f t="shared" si="12"/>
        <v>22700000</v>
      </c>
      <c r="N87" s="81">
        <f t="shared" si="13"/>
        <v>22700000</v>
      </c>
      <c r="O87" s="81"/>
    </row>
    <row r="88" spans="1:15" ht="15">
      <c r="A88" s="84" t="s">
        <v>287</v>
      </c>
      <c r="B88" s="85" t="s">
        <v>168</v>
      </c>
      <c r="C88" s="74"/>
      <c r="D88" s="84">
        <v>1</v>
      </c>
      <c r="E88" s="81">
        <v>14500000</v>
      </c>
      <c r="F88" s="81">
        <f t="shared" si="11"/>
        <v>14500000</v>
      </c>
      <c r="G88" s="103">
        <v>0</v>
      </c>
      <c r="H88" s="106"/>
      <c r="I88" s="107"/>
      <c r="J88" s="76"/>
      <c r="K88" s="75"/>
      <c r="L88" s="77"/>
      <c r="M88" s="81">
        <f t="shared" si="12"/>
        <v>14500000</v>
      </c>
      <c r="N88" s="81">
        <f t="shared" si="13"/>
        <v>14500000</v>
      </c>
      <c r="O88" s="81"/>
    </row>
    <row r="89" spans="1:15" ht="15">
      <c r="A89" s="84" t="s">
        <v>288</v>
      </c>
      <c r="B89" s="85" t="s">
        <v>167</v>
      </c>
      <c r="C89" s="74"/>
      <c r="D89" s="84">
        <v>1</v>
      </c>
      <c r="E89" s="81">
        <v>20000000</v>
      </c>
      <c r="F89" s="81">
        <f t="shared" si="11"/>
        <v>20000000</v>
      </c>
      <c r="G89" s="103">
        <v>0</v>
      </c>
      <c r="H89" s="106"/>
      <c r="I89" s="107"/>
      <c r="J89" s="76"/>
      <c r="K89" s="75"/>
      <c r="L89" s="77"/>
      <c r="M89" s="81">
        <f t="shared" si="12"/>
        <v>20000000</v>
      </c>
      <c r="N89" s="81">
        <f t="shared" si="13"/>
        <v>20000000</v>
      </c>
      <c r="O89" s="81"/>
    </row>
    <row r="90" spans="1:15" ht="15">
      <c r="A90" s="84" t="s">
        <v>289</v>
      </c>
      <c r="B90" s="85" t="s">
        <v>169</v>
      </c>
      <c r="C90" s="74"/>
      <c r="D90" s="84">
        <v>1</v>
      </c>
      <c r="E90" s="81">
        <v>10200000</v>
      </c>
      <c r="F90" s="81">
        <f t="shared" si="11"/>
        <v>10200000</v>
      </c>
      <c r="G90" s="103">
        <v>0</v>
      </c>
      <c r="H90" s="106"/>
      <c r="I90" s="107"/>
      <c r="J90" s="76"/>
      <c r="K90" s="75"/>
      <c r="L90" s="77"/>
      <c r="M90" s="81">
        <f t="shared" si="12"/>
        <v>10200000</v>
      </c>
      <c r="N90" s="81">
        <f t="shared" si="13"/>
        <v>10200000</v>
      </c>
      <c r="O90" s="81"/>
    </row>
    <row r="91" spans="1:15" ht="15">
      <c r="A91" s="84" t="s">
        <v>290</v>
      </c>
      <c r="B91" s="85" t="s">
        <v>170</v>
      </c>
      <c r="C91" s="74"/>
      <c r="D91" s="84">
        <v>1</v>
      </c>
      <c r="E91" s="81">
        <v>16379000</v>
      </c>
      <c r="F91" s="81">
        <f t="shared" si="11"/>
        <v>16379000</v>
      </c>
      <c r="G91" s="103">
        <v>0</v>
      </c>
      <c r="H91" s="106"/>
      <c r="I91" s="107"/>
      <c r="J91" s="76"/>
      <c r="K91" s="75"/>
      <c r="L91" s="77"/>
      <c r="M91" s="81">
        <f t="shared" si="12"/>
        <v>16379000</v>
      </c>
      <c r="N91" s="81">
        <f t="shared" si="13"/>
        <v>16379000</v>
      </c>
      <c r="O91" s="81"/>
    </row>
    <row r="92" spans="1:15" ht="15">
      <c r="A92" s="84" t="s">
        <v>291</v>
      </c>
      <c r="B92" s="85" t="s">
        <v>171</v>
      </c>
      <c r="C92" s="74"/>
      <c r="D92" s="84">
        <v>2</v>
      </c>
      <c r="E92" s="81">
        <v>9500000</v>
      </c>
      <c r="F92" s="81">
        <f t="shared" si="11"/>
        <v>9500000</v>
      </c>
      <c r="G92" s="103">
        <v>0</v>
      </c>
      <c r="H92" s="106"/>
      <c r="I92" s="107"/>
      <c r="J92" s="76"/>
      <c r="K92" s="75"/>
      <c r="L92" s="77"/>
      <c r="M92" s="81">
        <f t="shared" si="12"/>
        <v>9500000</v>
      </c>
      <c r="N92" s="81">
        <f t="shared" si="13"/>
        <v>9500000</v>
      </c>
      <c r="O92" s="81"/>
    </row>
    <row r="93" spans="1:15" ht="15">
      <c r="A93" s="84" t="s">
        <v>292</v>
      </c>
      <c r="B93" s="85" t="s">
        <v>172</v>
      </c>
      <c r="C93" s="74"/>
      <c r="D93" s="84">
        <v>1</v>
      </c>
      <c r="E93" s="81">
        <v>12166000</v>
      </c>
      <c r="F93" s="81">
        <f t="shared" si="11"/>
        <v>12166000</v>
      </c>
      <c r="G93" s="103">
        <v>0</v>
      </c>
      <c r="H93" s="106"/>
      <c r="I93" s="107"/>
      <c r="J93" s="76"/>
      <c r="K93" s="75"/>
      <c r="L93" s="77"/>
      <c r="M93" s="81">
        <f t="shared" si="12"/>
        <v>12166000</v>
      </c>
      <c r="N93" s="81">
        <f t="shared" si="13"/>
        <v>12166000</v>
      </c>
      <c r="O93" s="81"/>
    </row>
    <row r="94" spans="1:15" ht="15">
      <c r="A94" s="84" t="s">
        <v>293</v>
      </c>
      <c r="B94" s="85" t="s">
        <v>173</v>
      </c>
      <c r="C94" s="74"/>
      <c r="D94" s="84">
        <v>2</v>
      </c>
      <c r="E94" s="81">
        <v>25700000</v>
      </c>
      <c r="F94" s="81">
        <f t="shared" si="11"/>
        <v>25700000</v>
      </c>
      <c r="G94" s="103">
        <v>0</v>
      </c>
      <c r="H94" s="106"/>
      <c r="I94" s="107"/>
      <c r="J94" s="76"/>
      <c r="K94" s="75"/>
      <c r="L94" s="77"/>
      <c r="M94" s="81">
        <f t="shared" si="12"/>
        <v>25700000</v>
      </c>
      <c r="N94" s="81">
        <f t="shared" si="13"/>
        <v>25700000</v>
      </c>
      <c r="O94" s="81"/>
    </row>
    <row r="95" spans="1:15" ht="15">
      <c r="A95" s="84" t="s">
        <v>294</v>
      </c>
      <c r="B95" s="85" t="s">
        <v>174</v>
      </c>
      <c r="C95" s="74"/>
      <c r="D95" s="84">
        <v>1</v>
      </c>
      <c r="E95" s="81">
        <v>5400000</v>
      </c>
      <c r="F95" s="81">
        <f aca="true" t="shared" si="14" ref="F95:F132">E95-G95</f>
        <v>5400000</v>
      </c>
      <c r="G95" s="103">
        <v>0</v>
      </c>
      <c r="H95" s="106"/>
      <c r="I95" s="107"/>
      <c r="J95" s="76"/>
      <c r="K95" s="75"/>
      <c r="L95" s="77"/>
      <c r="M95" s="81">
        <f aca="true" t="shared" si="15" ref="M95:M132">E95+I95-K95</f>
        <v>5400000</v>
      </c>
      <c r="N95" s="81">
        <f aca="true" t="shared" si="16" ref="N95:N132">M95-O95</f>
        <v>5400000</v>
      </c>
      <c r="O95" s="81"/>
    </row>
    <row r="96" spans="1:15" ht="15">
      <c r="A96" s="84" t="s">
        <v>295</v>
      </c>
      <c r="B96" s="85" t="s">
        <v>175</v>
      </c>
      <c r="C96" s="74"/>
      <c r="D96" s="84">
        <v>1</v>
      </c>
      <c r="E96" s="81">
        <v>9500000</v>
      </c>
      <c r="F96" s="81">
        <f t="shared" si="14"/>
        <v>8312500</v>
      </c>
      <c r="G96" s="103">
        <v>1187500</v>
      </c>
      <c r="H96" s="106"/>
      <c r="I96" s="107"/>
      <c r="J96" s="76"/>
      <c r="K96" s="75"/>
      <c r="L96" s="77"/>
      <c r="M96" s="81">
        <f t="shared" si="15"/>
        <v>9500000</v>
      </c>
      <c r="N96" s="81">
        <f t="shared" si="16"/>
        <v>9500000</v>
      </c>
      <c r="O96" s="81"/>
    </row>
    <row r="97" spans="1:15" ht="15">
      <c r="A97" s="84" t="s">
        <v>296</v>
      </c>
      <c r="B97" s="85" t="s">
        <v>176</v>
      </c>
      <c r="C97" s="74"/>
      <c r="D97" s="84">
        <v>1</v>
      </c>
      <c r="E97" s="81">
        <v>10490000</v>
      </c>
      <c r="F97" s="81">
        <f t="shared" si="14"/>
        <v>10490000</v>
      </c>
      <c r="G97" s="103">
        <v>0</v>
      </c>
      <c r="H97" s="106"/>
      <c r="I97" s="107"/>
      <c r="J97" s="76"/>
      <c r="K97" s="75"/>
      <c r="L97" s="77"/>
      <c r="M97" s="81">
        <f t="shared" si="15"/>
        <v>10490000</v>
      </c>
      <c r="N97" s="81">
        <f t="shared" si="16"/>
        <v>10490000</v>
      </c>
      <c r="O97" s="81"/>
    </row>
    <row r="98" spans="1:15" ht="15">
      <c r="A98" s="84" t="s">
        <v>297</v>
      </c>
      <c r="B98" s="85" t="s">
        <v>177</v>
      </c>
      <c r="C98" s="95" t="s">
        <v>220</v>
      </c>
      <c r="D98" s="84">
        <v>2</v>
      </c>
      <c r="E98" s="81">
        <v>27700000</v>
      </c>
      <c r="F98" s="81">
        <f t="shared" si="14"/>
        <v>20775000</v>
      </c>
      <c r="G98" s="103">
        <v>6925000</v>
      </c>
      <c r="H98" s="106"/>
      <c r="I98" s="107"/>
      <c r="J98" s="76"/>
      <c r="K98" s="75"/>
      <c r="L98" s="77"/>
      <c r="M98" s="81">
        <f t="shared" si="15"/>
        <v>27700000</v>
      </c>
      <c r="N98" s="81">
        <f t="shared" si="16"/>
        <v>24237500</v>
      </c>
      <c r="O98" s="81">
        <v>3462500</v>
      </c>
    </row>
    <row r="99" spans="1:15" ht="15">
      <c r="A99" s="84" t="s">
        <v>298</v>
      </c>
      <c r="B99" s="85" t="s">
        <v>178</v>
      </c>
      <c r="C99" s="74"/>
      <c r="D99" s="84">
        <v>1</v>
      </c>
      <c r="E99" s="81">
        <v>2100000</v>
      </c>
      <c r="F99" s="81">
        <f t="shared" si="14"/>
        <v>2100000</v>
      </c>
      <c r="G99" s="103">
        <v>0</v>
      </c>
      <c r="H99" s="106"/>
      <c r="I99" s="107"/>
      <c r="J99" s="76"/>
      <c r="K99" s="75"/>
      <c r="L99" s="77"/>
      <c r="M99" s="81">
        <f t="shared" si="15"/>
        <v>2100000</v>
      </c>
      <c r="N99" s="81">
        <f t="shared" si="16"/>
        <v>2100000</v>
      </c>
      <c r="O99" s="81"/>
    </row>
    <row r="100" spans="1:15" ht="15">
      <c r="A100" s="84" t="s">
        <v>299</v>
      </c>
      <c r="B100" s="85" t="s">
        <v>179</v>
      </c>
      <c r="C100" s="74"/>
      <c r="D100" s="84">
        <v>1</v>
      </c>
      <c r="E100" s="81">
        <v>6400000</v>
      </c>
      <c r="F100" s="81">
        <f t="shared" si="14"/>
        <v>6400000</v>
      </c>
      <c r="G100" s="103">
        <v>0</v>
      </c>
      <c r="H100" s="106"/>
      <c r="I100" s="107"/>
      <c r="J100" s="76"/>
      <c r="K100" s="75"/>
      <c r="L100" s="77"/>
      <c r="M100" s="81">
        <f t="shared" si="15"/>
        <v>6400000</v>
      </c>
      <c r="N100" s="81">
        <f t="shared" si="16"/>
        <v>6400000</v>
      </c>
      <c r="O100" s="81"/>
    </row>
    <row r="101" spans="1:15" ht="15">
      <c r="A101" s="84" t="s">
        <v>300</v>
      </c>
      <c r="B101" s="85" t="s">
        <v>180</v>
      </c>
      <c r="C101" s="74"/>
      <c r="D101" s="84">
        <v>1</v>
      </c>
      <c r="E101" s="81">
        <v>3200000</v>
      </c>
      <c r="F101" s="81">
        <f t="shared" si="14"/>
        <v>3200000</v>
      </c>
      <c r="G101" s="103">
        <v>0</v>
      </c>
      <c r="H101" s="106"/>
      <c r="I101" s="107"/>
      <c r="J101" s="76"/>
      <c r="K101" s="75"/>
      <c r="L101" s="77"/>
      <c r="M101" s="81">
        <f t="shared" si="15"/>
        <v>3200000</v>
      </c>
      <c r="N101" s="81">
        <f t="shared" si="16"/>
        <v>3200000</v>
      </c>
      <c r="O101" s="81"/>
    </row>
    <row r="102" spans="1:15" ht="15">
      <c r="A102" s="84" t="s">
        <v>301</v>
      </c>
      <c r="B102" s="85" t="s">
        <v>178</v>
      </c>
      <c r="C102" s="74"/>
      <c r="D102" s="84">
        <v>1</v>
      </c>
      <c r="E102" s="81">
        <v>2300000</v>
      </c>
      <c r="F102" s="81">
        <f t="shared" si="14"/>
        <v>2300000</v>
      </c>
      <c r="G102" s="103">
        <v>0</v>
      </c>
      <c r="H102" s="106"/>
      <c r="I102" s="107"/>
      <c r="J102" s="76"/>
      <c r="K102" s="75"/>
      <c r="L102" s="77"/>
      <c r="M102" s="81">
        <f t="shared" si="15"/>
        <v>2300000</v>
      </c>
      <c r="N102" s="81">
        <f t="shared" si="16"/>
        <v>2300000</v>
      </c>
      <c r="O102" s="81"/>
    </row>
    <row r="103" spans="1:15" ht="15">
      <c r="A103" s="84" t="s">
        <v>302</v>
      </c>
      <c r="B103" s="85" t="s">
        <v>181</v>
      </c>
      <c r="C103" s="74"/>
      <c r="D103" s="84">
        <v>1</v>
      </c>
      <c r="E103" s="81">
        <v>1860000</v>
      </c>
      <c r="F103" s="81">
        <f t="shared" si="14"/>
        <v>1860000</v>
      </c>
      <c r="G103" s="103">
        <v>0</v>
      </c>
      <c r="H103" s="106"/>
      <c r="I103" s="107"/>
      <c r="J103" s="76"/>
      <c r="K103" s="75"/>
      <c r="L103" s="77"/>
      <c r="M103" s="81">
        <f t="shared" si="15"/>
        <v>1860000</v>
      </c>
      <c r="N103" s="81">
        <f t="shared" si="16"/>
        <v>1860000</v>
      </c>
      <c r="O103" s="81"/>
    </row>
    <row r="104" spans="1:15" ht="15">
      <c r="A104" s="84" t="s">
        <v>303</v>
      </c>
      <c r="B104" s="85" t="s">
        <v>182</v>
      </c>
      <c r="C104" s="74"/>
      <c r="D104" s="84">
        <v>1</v>
      </c>
      <c r="E104" s="81">
        <v>12166000</v>
      </c>
      <c r="F104" s="81">
        <f t="shared" si="14"/>
        <v>12166000</v>
      </c>
      <c r="G104" s="103">
        <v>0</v>
      </c>
      <c r="H104" s="106"/>
      <c r="I104" s="107"/>
      <c r="J104" s="76"/>
      <c r="K104" s="75"/>
      <c r="L104" s="77"/>
      <c r="M104" s="81">
        <f t="shared" si="15"/>
        <v>12166000</v>
      </c>
      <c r="N104" s="81">
        <f t="shared" si="16"/>
        <v>12166000</v>
      </c>
      <c r="O104" s="81"/>
    </row>
    <row r="105" spans="1:15" ht="24">
      <c r="A105" s="84" t="s">
        <v>304</v>
      </c>
      <c r="B105" s="85" t="s">
        <v>183</v>
      </c>
      <c r="C105" s="74"/>
      <c r="D105" s="84">
        <v>1</v>
      </c>
      <c r="E105" s="81">
        <v>20000000</v>
      </c>
      <c r="F105" s="81">
        <f t="shared" si="14"/>
        <v>20000000</v>
      </c>
      <c r="G105" s="103">
        <v>0</v>
      </c>
      <c r="H105" s="106"/>
      <c r="I105" s="107"/>
      <c r="J105" s="76"/>
      <c r="K105" s="75"/>
      <c r="L105" s="77"/>
      <c r="M105" s="81">
        <f t="shared" si="15"/>
        <v>20000000</v>
      </c>
      <c r="N105" s="81">
        <f t="shared" si="16"/>
        <v>20000000</v>
      </c>
      <c r="O105" s="81"/>
    </row>
    <row r="106" spans="1:15" ht="15">
      <c r="A106" s="84" t="s">
        <v>305</v>
      </c>
      <c r="B106" s="85" t="s">
        <v>184</v>
      </c>
      <c r="C106" s="74"/>
      <c r="D106" s="84">
        <v>1</v>
      </c>
      <c r="E106" s="81">
        <v>21000000</v>
      </c>
      <c r="F106" s="81">
        <f t="shared" si="14"/>
        <v>21000000</v>
      </c>
      <c r="G106" s="103">
        <v>0</v>
      </c>
      <c r="H106" s="106"/>
      <c r="I106" s="107"/>
      <c r="J106" s="76"/>
      <c r="K106" s="75"/>
      <c r="L106" s="77"/>
      <c r="M106" s="81">
        <f t="shared" si="15"/>
        <v>21000000</v>
      </c>
      <c r="N106" s="81">
        <f t="shared" si="16"/>
        <v>21000000</v>
      </c>
      <c r="O106" s="81"/>
    </row>
    <row r="107" spans="1:16" ht="15">
      <c r="A107" s="84" t="s">
        <v>306</v>
      </c>
      <c r="B107" s="85" t="s">
        <v>185</v>
      </c>
      <c r="C107" s="74"/>
      <c r="D107" s="84">
        <v>1</v>
      </c>
      <c r="E107" s="81">
        <v>10000000</v>
      </c>
      <c r="F107" s="81">
        <f t="shared" si="14"/>
        <v>9250000</v>
      </c>
      <c r="G107" s="103">
        <v>750000</v>
      </c>
      <c r="H107" s="106"/>
      <c r="I107" s="107"/>
      <c r="J107" s="76"/>
      <c r="K107" s="75"/>
      <c r="L107" s="77"/>
      <c r="M107" s="81">
        <f t="shared" si="15"/>
        <v>10000000</v>
      </c>
      <c r="N107" s="81">
        <f t="shared" si="16"/>
        <v>11250000</v>
      </c>
      <c r="O107" s="81">
        <v>-1250000</v>
      </c>
      <c r="P107" s="7">
        <f>O107</f>
        <v>-1250000</v>
      </c>
    </row>
    <row r="108" spans="1:15" ht="15">
      <c r="A108" s="84" t="s">
        <v>307</v>
      </c>
      <c r="B108" s="85" t="s">
        <v>186</v>
      </c>
      <c r="C108" s="74"/>
      <c r="D108" s="84">
        <v>1</v>
      </c>
      <c r="E108" s="81">
        <v>8200000</v>
      </c>
      <c r="F108" s="81">
        <f t="shared" si="14"/>
        <v>8200000</v>
      </c>
      <c r="G108" s="103">
        <v>0</v>
      </c>
      <c r="H108" s="106"/>
      <c r="I108" s="107"/>
      <c r="J108" s="76"/>
      <c r="K108" s="75"/>
      <c r="L108" s="77"/>
      <c r="M108" s="81">
        <f t="shared" si="15"/>
        <v>8200000</v>
      </c>
      <c r="N108" s="81">
        <f t="shared" si="16"/>
        <v>8200000</v>
      </c>
      <c r="O108" s="81"/>
    </row>
    <row r="109" spans="1:15" ht="15">
      <c r="A109" s="84" t="s">
        <v>308</v>
      </c>
      <c r="B109" s="85" t="s">
        <v>187</v>
      </c>
      <c r="C109" s="74"/>
      <c r="D109" s="84">
        <v>1</v>
      </c>
      <c r="E109" s="81">
        <v>8100000</v>
      </c>
      <c r="F109" s="81">
        <f t="shared" si="14"/>
        <v>8100000</v>
      </c>
      <c r="G109" s="103">
        <v>0</v>
      </c>
      <c r="H109" s="106"/>
      <c r="I109" s="107"/>
      <c r="J109" s="76"/>
      <c r="K109" s="75"/>
      <c r="L109" s="77"/>
      <c r="M109" s="81">
        <f t="shared" si="15"/>
        <v>8100000</v>
      </c>
      <c r="N109" s="81">
        <f t="shared" si="16"/>
        <v>8100000</v>
      </c>
      <c r="O109" s="81"/>
    </row>
    <row r="110" spans="1:15" ht="15">
      <c r="A110" s="84" t="s">
        <v>309</v>
      </c>
      <c r="B110" s="85" t="s">
        <v>188</v>
      </c>
      <c r="C110" s="74"/>
      <c r="D110" s="84">
        <v>1</v>
      </c>
      <c r="E110" s="81">
        <v>3100000</v>
      </c>
      <c r="F110" s="81">
        <f t="shared" si="14"/>
        <v>3100000</v>
      </c>
      <c r="G110" s="103">
        <v>0</v>
      </c>
      <c r="H110" s="106"/>
      <c r="I110" s="107"/>
      <c r="J110" s="76"/>
      <c r="K110" s="75"/>
      <c r="L110" s="77"/>
      <c r="M110" s="81">
        <f t="shared" si="15"/>
        <v>3100000</v>
      </c>
      <c r="N110" s="81">
        <f t="shared" si="16"/>
        <v>3100000</v>
      </c>
      <c r="O110" s="81"/>
    </row>
    <row r="111" spans="1:16" ht="15">
      <c r="A111" s="84" t="s">
        <v>310</v>
      </c>
      <c r="B111" s="85" t="s">
        <v>185</v>
      </c>
      <c r="C111" s="74"/>
      <c r="D111" s="84">
        <v>1</v>
      </c>
      <c r="E111" s="81">
        <v>10000000</v>
      </c>
      <c r="F111" s="81">
        <f t="shared" si="14"/>
        <v>9250000</v>
      </c>
      <c r="G111" s="103">
        <v>750000</v>
      </c>
      <c r="H111" s="106"/>
      <c r="I111" s="107"/>
      <c r="J111" s="76"/>
      <c r="K111" s="75"/>
      <c r="L111" s="77"/>
      <c r="M111" s="81">
        <f t="shared" si="15"/>
        <v>10000000</v>
      </c>
      <c r="N111" s="81">
        <f t="shared" si="16"/>
        <v>11250000</v>
      </c>
      <c r="O111" s="81">
        <v>-1250000</v>
      </c>
      <c r="P111" s="7">
        <f>O111</f>
        <v>-1250000</v>
      </c>
    </row>
    <row r="112" spans="1:15" ht="15">
      <c r="A112" s="84" t="s">
        <v>311</v>
      </c>
      <c r="B112" s="85" t="s">
        <v>189</v>
      </c>
      <c r="C112" s="74"/>
      <c r="D112" s="84">
        <v>1</v>
      </c>
      <c r="E112" s="81">
        <v>6400000</v>
      </c>
      <c r="F112" s="81">
        <f t="shared" si="14"/>
        <v>6400000</v>
      </c>
      <c r="G112" s="103">
        <v>0</v>
      </c>
      <c r="H112" s="106"/>
      <c r="I112" s="107"/>
      <c r="J112" s="76"/>
      <c r="K112" s="75"/>
      <c r="L112" s="77"/>
      <c r="M112" s="81">
        <f t="shared" si="15"/>
        <v>6400000</v>
      </c>
      <c r="N112" s="81">
        <f t="shared" si="16"/>
        <v>6400000</v>
      </c>
      <c r="O112" s="81"/>
    </row>
    <row r="113" spans="1:16" ht="15">
      <c r="A113" s="84" t="s">
        <v>312</v>
      </c>
      <c r="B113" s="85" t="s">
        <v>142</v>
      </c>
      <c r="C113" s="74"/>
      <c r="D113" s="84">
        <v>1</v>
      </c>
      <c r="E113" s="81">
        <v>10000000</v>
      </c>
      <c r="F113" s="81">
        <f t="shared" si="14"/>
        <v>10000000</v>
      </c>
      <c r="G113" s="103">
        <v>0</v>
      </c>
      <c r="H113" s="106"/>
      <c r="I113" s="107"/>
      <c r="J113" s="76"/>
      <c r="K113" s="75"/>
      <c r="L113" s="77"/>
      <c r="M113" s="81">
        <f t="shared" si="15"/>
        <v>10000000</v>
      </c>
      <c r="N113" s="81">
        <f t="shared" si="16"/>
        <v>12000000</v>
      </c>
      <c r="O113" s="81">
        <v>-2000000</v>
      </c>
      <c r="P113" s="7">
        <f>O113</f>
        <v>-2000000</v>
      </c>
    </row>
    <row r="114" spans="1:15" ht="15">
      <c r="A114" s="84" t="s">
        <v>313</v>
      </c>
      <c r="B114" s="85" t="s">
        <v>151</v>
      </c>
      <c r="C114" s="74"/>
      <c r="D114" s="84">
        <v>1</v>
      </c>
      <c r="E114" s="81">
        <v>7050000</v>
      </c>
      <c r="F114" s="81">
        <f t="shared" si="14"/>
        <v>7050000</v>
      </c>
      <c r="G114" s="103">
        <v>0</v>
      </c>
      <c r="H114" s="106"/>
      <c r="I114" s="107"/>
      <c r="J114" s="76"/>
      <c r="K114" s="75"/>
      <c r="L114" s="77"/>
      <c r="M114" s="81">
        <f t="shared" si="15"/>
        <v>7050000</v>
      </c>
      <c r="N114" s="81">
        <f t="shared" si="16"/>
        <v>7050000</v>
      </c>
      <c r="O114" s="81"/>
    </row>
    <row r="115" spans="1:15" ht="15">
      <c r="A115" s="84" t="s">
        <v>314</v>
      </c>
      <c r="B115" s="85" t="s">
        <v>152</v>
      </c>
      <c r="C115" s="74"/>
      <c r="D115" s="84">
        <v>1</v>
      </c>
      <c r="E115" s="81">
        <v>6750000</v>
      </c>
      <c r="F115" s="81">
        <f t="shared" si="14"/>
        <v>6750000</v>
      </c>
      <c r="G115" s="103">
        <v>0</v>
      </c>
      <c r="H115" s="106"/>
      <c r="I115" s="107"/>
      <c r="J115" s="76"/>
      <c r="K115" s="75"/>
      <c r="L115" s="77"/>
      <c r="M115" s="81">
        <f t="shared" si="15"/>
        <v>6750000</v>
      </c>
      <c r="N115" s="81">
        <f t="shared" si="16"/>
        <v>6750000</v>
      </c>
      <c r="O115" s="81"/>
    </row>
    <row r="116" spans="1:15" ht="15">
      <c r="A116" s="84" t="s">
        <v>315</v>
      </c>
      <c r="B116" s="85" t="s">
        <v>190</v>
      </c>
      <c r="C116" s="74"/>
      <c r="D116" s="84">
        <v>1</v>
      </c>
      <c r="E116" s="81">
        <v>3880000</v>
      </c>
      <c r="F116" s="81">
        <f t="shared" si="14"/>
        <v>3880000</v>
      </c>
      <c r="G116" s="103">
        <v>0</v>
      </c>
      <c r="H116" s="106"/>
      <c r="I116" s="107"/>
      <c r="J116" s="76"/>
      <c r="K116" s="75"/>
      <c r="L116" s="77"/>
      <c r="M116" s="81">
        <f t="shared" si="15"/>
        <v>3880000</v>
      </c>
      <c r="N116" s="81">
        <f t="shared" si="16"/>
        <v>3880000</v>
      </c>
      <c r="O116" s="81"/>
    </row>
    <row r="117" spans="1:15" ht="15">
      <c r="A117" s="84" t="s">
        <v>316</v>
      </c>
      <c r="B117" s="85" t="s">
        <v>191</v>
      </c>
      <c r="C117" s="74"/>
      <c r="D117" s="84">
        <v>1</v>
      </c>
      <c r="E117" s="81">
        <v>6540000</v>
      </c>
      <c r="F117" s="81">
        <f t="shared" si="14"/>
        <v>6540000</v>
      </c>
      <c r="G117" s="103">
        <v>0</v>
      </c>
      <c r="H117" s="106"/>
      <c r="I117" s="107"/>
      <c r="J117" s="76"/>
      <c r="K117" s="75"/>
      <c r="L117" s="77"/>
      <c r="M117" s="81">
        <f t="shared" si="15"/>
        <v>6540000</v>
      </c>
      <c r="N117" s="81">
        <f t="shared" si="16"/>
        <v>6540000</v>
      </c>
      <c r="O117" s="81"/>
    </row>
    <row r="118" spans="1:15" ht="15">
      <c r="A118" s="84" t="s">
        <v>317</v>
      </c>
      <c r="B118" s="85" t="s">
        <v>182</v>
      </c>
      <c r="C118" s="74"/>
      <c r="D118" s="84">
        <v>1</v>
      </c>
      <c r="E118" s="81">
        <v>12166000</v>
      </c>
      <c r="F118" s="81">
        <f t="shared" si="14"/>
        <v>12166000</v>
      </c>
      <c r="G118" s="103">
        <v>0</v>
      </c>
      <c r="H118" s="106"/>
      <c r="I118" s="107"/>
      <c r="J118" s="76"/>
      <c r="K118" s="75"/>
      <c r="L118" s="77"/>
      <c r="M118" s="81">
        <f t="shared" si="15"/>
        <v>12166000</v>
      </c>
      <c r="N118" s="81">
        <f t="shared" si="16"/>
        <v>12166000</v>
      </c>
      <c r="O118" s="81"/>
    </row>
    <row r="119" spans="1:15" ht="15">
      <c r="A119" s="84" t="s">
        <v>318</v>
      </c>
      <c r="B119" s="85" t="s">
        <v>192</v>
      </c>
      <c r="C119" s="74"/>
      <c r="D119" s="84">
        <v>1</v>
      </c>
      <c r="E119" s="81">
        <v>7210000</v>
      </c>
      <c r="F119" s="81">
        <f t="shared" si="14"/>
        <v>7210000</v>
      </c>
      <c r="G119" s="103">
        <v>0</v>
      </c>
      <c r="H119" s="106"/>
      <c r="I119" s="107"/>
      <c r="J119" s="76"/>
      <c r="K119" s="75"/>
      <c r="L119" s="77"/>
      <c r="M119" s="81">
        <f t="shared" si="15"/>
        <v>7210000</v>
      </c>
      <c r="N119" s="81">
        <f t="shared" si="16"/>
        <v>7210000</v>
      </c>
      <c r="O119" s="81"/>
    </row>
    <row r="120" spans="1:15" ht="15">
      <c r="A120" s="84" t="s">
        <v>319</v>
      </c>
      <c r="B120" s="85" t="s">
        <v>173</v>
      </c>
      <c r="C120" s="74"/>
      <c r="D120" s="84">
        <v>1</v>
      </c>
      <c r="E120" s="81">
        <v>18600000</v>
      </c>
      <c r="F120" s="81">
        <f t="shared" si="14"/>
        <v>18600000</v>
      </c>
      <c r="G120" s="103">
        <v>0</v>
      </c>
      <c r="H120" s="106"/>
      <c r="I120" s="107"/>
      <c r="J120" s="76"/>
      <c r="K120" s="75"/>
      <c r="L120" s="77"/>
      <c r="M120" s="81">
        <f t="shared" si="15"/>
        <v>18600000</v>
      </c>
      <c r="N120" s="81">
        <f t="shared" si="16"/>
        <v>18600000</v>
      </c>
      <c r="O120" s="81"/>
    </row>
    <row r="121" spans="1:15" ht="15">
      <c r="A121" s="84" t="s">
        <v>320</v>
      </c>
      <c r="B121" s="85" t="s">
        <v>221</v>
      </c>
      <c r="C121" s="74"/>
      <c r="D121" s="84">
        <v>1</v>
      </c>
      <c r="E121" s="81">
        <v>20000000</v>
      </c>
      <c r="F121" s="81">
        <f t="shared" si="14"/>
        <v>0</v>
      </c>
      <c r="G121" s="103">
        <v>20000000</v>
      </c>
      <c r="H121" s="106"/>
      <c r="I121" s="107"/>
      <c r="J121" s="76"/>
      <c r="K121" s="75"/>
      <c r="L121" s="77"/>
      <c r="M121" s="81">
        <f t="shared" si="15"/>
        <v>20000000</v>
      </c>
      <c r="N121" s="81">
        <f t="shared" si="16"/>
        <v>4000000</v>
      </c>
      <c r="O121" s="81">
        <v>16000000</v>
      </c>
    </row>
    <row r="122" spans="1:16" ht="15">
      <c r="A122" s="84" t="s">
        <v>321</v>
      </c>
      <c r="B122" s="85" t="s">
        <v>149</v>
      </c>
      <c r="C122" s="74"/>
      <c r="D122" s="84">
        <v>1</v>
      </c>
      <c r="E122" s="81">
        <v>10000000</v>
      </c>
      <c r="F122" s="81">
        <f t="shared" si="14"/>
        <v>10000000</v>
      </c>
      <c r="G122" s="103">
        <v>0</v>
      </c>
      <c r="H122" s="106"/>
      <c r="I122" s="107"/>
      <c r="J122" s="76"/>
      <c r="K122" s="75"/>
      <c r="L122" s="77"/>
      <c r="M122" s="81">
        <f t="shared" si="15"/>
        <v>10000000</v>
      </c>
      <c r="N122" s="81">
        <f t="shared" si="16"/>
        <v>12000000</v>
      </c>
      <c r="O122" s="81">
        <v>-2000000</v>
      </c>
      <c r="P122" s="7">
        <f>O122</f>
        <v>-2000000</v>
      </c>
    </row>
    <row r="123" spans="1:15" ht="15">
      <c r="A123" s="84" t="s">
        <v>322</v>
      </c>
      <c r="B123" s="85" t="s">
        <v>193</v>
      </c>
      <c r="C123" s="74"/>
      <c r="D123" s="84"/>
      <c r="E123" s="81">
        <v>23955000</v>
      </c>
      <c r="F123" s="81">
        <f t="shared" si="14"/>
        <v>0</v>
      </c>
      <c r="G123" s="103">
        <v>23955000</v>
      </c>
      <c r="H123" s="106"/>
      <c r="I123" s="107"/>
      <c r="J123" s="76"/>
      <c r="K123" s="75"/>
      <c r="L123" s="77"/>
      <c r="M123" s="81">
        <f t="shared" si="15"/>
        <v>23955000</v>
      </c>
      <c r="N123" s="81">
        <f t="shared" si="16"/>
        <v>4791000</v>
      </c>
      <c r="O123" s="81">
        <v>19164000</v>
      </c>
    </row>
    <row r="124" spans="1:15" ht="36">
      <c r="A124" s="84" t="s">
        <v>323</v>
      </c>
      <c r="B124" s="85" t="s">
        <v>213</v>
      </c>
      <c r="C124" s="74"/>
      <c r="D124" s="84"/>
      <c r="E124" s="81"/>
      <c r="F124" s="81">
        <f t="shared" si="14"/>
        <v>0</v>
      </c>
      <c r="G124" s="103"/>
      <c r="H124" s="114">
        <v>1</v>
      </c>
      <c r="I124" s="107">
        <v>15000000</v>
      </c>
      <c r="J124" s="94">
        <v>1</v>
      </c>
      <c r="K124" s="93">
        <v>15000000</v>
      </c>
      <c r="L124" s="77"/>
      <c r="M124" s="81">
        <f t="shared" si="15"/>
        <v>0</v>
      </c>
      <c r="N124" s="81">
        <f t="shared" si="16"/>
        <v>0</v>
      </c>
      <c r="O124" s="81"/>
    </row>
    <row r="125" spans="1:15" ht="24">
      <c r="A125" s="84" t="s">
        <v>324</v>
      </c>
      <c r="B125" s="85" t="s">
        <v>215</v>
      </c>
      <c r="C125" s="74"/>
      <c r="D125" s="84"/>
      <c r="E125" s="81"/>
      <c r="F125" s="81">
        <f t="shared" si="14"/>
        <v>0</v>
      </c>
      <c r="G125" s="103"/>
      <c r="H125" s="114">
        <v>1</v>
      </c>
      <c r="I125" s="107">
        <v>9500000</v>
      </c>
      <c r="J125" s="94">
        <v>1</v>
      </c>
      <c r="K125" s="93">
        <v>9500000</v>
      </c>
      <c r="L125" s="77"/>
      <c r="M125" s="81">
        <f t="shared" si="15"/>
        <v>0</v>
      </c>
      <c r="N125" s="81">
        <f t="shared" si="16"/>
        <v>0</v>
      </c>
      <c r="O125" s="81"/>
    </row>
    <row r="126" spans="1:15" ht="36">
      <c r="A126" s="84" t="s">
        <v>325</v>
      </c>
      <c r="B126" s="85" t="s">
        <v>214</v>
      </c>
      <c r="C126" s="74"/>
      <c r="D126" s="84"/>
      <c r="E126" s="81"/>
      <c r="F126" s="81">
        <f t="shared" si="14"/>
        <v>0</v>
      </c>
      <c r="G126" s="103"/>
      <c r="H126" s="114">
        <v>1</v>
      </c>
      <c r="I126" s="107">
        <v>15000000</v>
      </c>
      <c r="J126" s="94">
        <v>1</v>
      </c>
      <c r="K126" s="93">
        <v>15000000</v>
      </c>
      <c r="L126" s="77"/>
      <c r="M126" s="81">
        <f t="shared" si="15"/>
        <v>0</v>
      </c>
      <c r="N126" s="81">
        <f t="shared" si="16"/>
        <v>0</v>
      </c>
      <c r="O126" s="81"/>
    </row>
    <row r="127" spans="1:15" ht="36">
      <c r="A127" s="84" t="s">
        <v>326</v>
      </c>
      <c r="B127" s="85" t="s">
        <v>216</v>
      </c>
      <c r="C127" s="74"/>
      <c r="D127" s="84"/>
      <c r="E127" s="81"/>
      <c r="F127" s="81">
        <f t="shared" si="14"/>
        <v>0</v>
      </c>
      <c r="G127" s="103"/>
      <c r="H127" s="114">
        <v>1</v>
      </c>
      <c r="I127" s="107">
        <v>9500000</v>
      </c>
      <c r="J127" s="94">
        <v>1</v>
      </c>
      <c r="K127" s="93">
        <v>9500000</v>
      </c>
      <c r="L127" s="77"/>
      <c r="M127" s="81">
        <f t="shared" si="15"/>
        <v>0</v>
      </c>
      <c r="N127" s="81">
        <f t="shared" si="16"/>
        <v>0</v>
      </c>
      <c r="O127" s="81"/>
    </row>
    <row r="128" spans="1:15" ht="24">
      <c r="A128" s="84" t="s">
        <v>327</v>
      </c>
      <c r="B128" s="85" t="s">
        <v>223</v>
      </c>
      <c r="C128" s="74"/>
      <c r="D128" s="84"/>
      <c r="E128" s="81"/>
      <c r="F128" s="81">
        <f t="shared" si="14"/>
        <v>0</v>
      </c>
      <c r="G128" s="103"/>
      <c r="H128" s="114">
        <v>1</v>
      </c>
      <c r="I128" s="107">
        <v>20000000</v>
      </c>
      <c r="J128" s="76"/>
      <c r="K128" s="75"/>
      <c r="L128" s="77"/>
      <c r="M128" s="81">
        <f t="shared" si="15"/>
        <v>20000000</v>
      </c>
      <c r="N128" s="81">
        <f t="shared" si="16"/>
        <v>0</v>
      </c>
      <c r="O128" s="81">
        <f>M128</f>
        <v>20000000</v>
      </c>
    </row>
    <row r="129" spans="1:15" ht="24">
      <c r="A129" s="84" t="s">
        <v>328</v>
      </c>
      <c r="B129" s="85" t="s">
        <v>224</v>
      </c>
      <c r="C129" s="74"/>
      <c r="D129" s="84"/>
      <c r="E129" s="81"/>
      <c r="F129" s="81">
        <f t="shared" si="14"/>
        <v>0</v>
      </c>
      <c r="G129" s="103"/>
      <c r="H129" s="114">
        <v>1</v>
      </c>
      <c r="I129" s="107">
        <v>84680000</v>
      </c>
      <c r="J129" s="76"/>
      <c r="K129" s="75"/>
      <c r="L129" s="77"/>
      <c r="M129" s="81">
        <f t="shared" si="15"/>
        <v>84680000</v>
      </c>
      <c r="N129" s="81">
        <f t="shared" si="16"/>
        <v>0</v>
      </c>
      <c r="O129" s="81">
        <f>M129</f>
        <v>84680000</v>
      </c>
    </row>
    <row r="130" spans="1:15" ht="24">
      <c r="A130" s="84" t="s">
        <v>329</v>
      </c>
      <c r="B130" s="85" t="s">
        <v>225</v>
      </c>
      <c r="C130" s="74"/>
      <c r="D130" s="84"/>
      <c r="E130" s="81"/>
      <c r="F130" s="81">
        <f t="shared" si="14"/>
        <v>0</v>
      </c>
      <c r="G130" s="103"/>
      <c r="H130" s="114">
        <v>1</v>
      </c>
      <c r="I130" s="107">
        <v>26670000</v>
      </c>
      <c r="J130" s="76"/>
      <c r="K130" s="75"/>
      <c r="L130" s="77"/>
      <c r="M130" s="81">
        <f t="shared" si="15"/>
        <v>26670000</v>
      </c>
      <c r="N130" s="81">
        <f t="shared" si="16"/>
        <v>0</v>
      </c>
      <c r="O130" s="81">
        <f>M130</f>
        <v>26670000</v>
      </c>
    </row>
    <row r="131" spans="1:15" ht="24">
      <c r="A131" s="84" t="s">
        <v>330</v>
      </c>
      <c r="B131" s="85" t="s">
        <v>212</v>
      </c>
      <c r="C131" s="74"/>
      <c r="D131" s="84"/>
      <c r="E131" s="81"/>
      <c r="F131" s="81">
        <f t="shared" si="14"/>
        <v>0</v>
      </c>
      <c r="G131" s="103"/>
      <c r="H131" s="106"/>
      <c r="I131" s="107">
        <v>14950000</v>
      </c>
      <c r="J131" s="76"/>
      <c r="K131" s="75"/>
      <c r="L131" s="77"/>
      <c r="M131" s="81">
        <f t="shared" si="15"/>
        <v>14950000</v>
      </c>
      <c r="N131" s="81">
        <f t="shared" si="16"/>
        <v>0</v>
      </c>
      <c r="O131" s="81">
        <f>M131</f>
        <v>14950000</v>
      </c>
    </row>
    <row r="132" spans="1:15" ht="15">
      <c r="A132" s="84" t="s">
        <v>331</v>
      </c>
      <c r="B132" s="85" t="s">
        <v>222</v>
      </c>
      <c r="C132" s="74"/>
      <c r="D132" s="84"/>
      <c r="E132" s="81"/>
      <c r="F132" s="81">
        <f t="shared" si="14"/>
        <v>0</v>
      </c>
      <c r="G132" s="103"/>
      <c r="H132" s="106"/>
      <c r="I132" s="107">
        <v>10000000</v>
      </c>
      <c r="J132" s="76"/>
      <c r="K132" s="75"/>
      <c r="L132" s="77"/>
      <c r="M132" s="81">
        <f t="shared" si="15"/>
        <v>10000000</v>
      </c>
      <c r="N132" s="81">
        <f t="shared" si="16"/>
        <v>0</v>
      </c>
      <c r="O132" s="81">
        <f>M132</f>
        <v>10000000</v>
      </c>
    </row>
    <row r="133" spans="1:16" s="12" customFormat="1" ht="24">
      <c r="A133" s="68">
        <v>2</v>
      </c>
      <c r="B133" s="72" t="s">
        <v>231</v>
      </c>
      <c r="C133" s="80"/>
      <c r="D133" s="84"/>
      <c r="E133" s="88">
        <f>SUM(E134:E147)</f>
        <v>829906000</v>
      </c>
      <c r="F133" s="88">
        <f aca="true" t="shared" si="17" ref="F133:P133">SUM(F134:F147)</f>
        <v>455209125</v>
      </c>
      <c r="G133" s="90">
        <f t="shared" si="17"/>
        <v>374696875</v>
      </c>
      <c r="H133" s="88">
        <f t="shared" si="17"/>
        <v>0</v>
      </c>
      <c r="I133" s="88">
        <f t="shared" si="17"/>
        <v>0</v>
      </c>
      <c r="J133" s="88">
        <f t="shared" si="17"/>
        <v>0</v>
      </c>
      <c r="K133" s="88">
        <f t="shared" si="17"/>
        <v>0</v>
      </c>
      <c r="L133" s="88">
        <f t="shared" si="17"/>
        <v>0</v>
      </c>
      <c r="M133" s="88">
        <f t="shared" si="17"/>
        <v>829906000</v>
      </c>
      <c r="N133" s="88">
        <f t="shared" si="17"/>
        <v>539406000</v>
      </c>
      <c r="O133" s="88">
        <f t="shared" si="17"/>
        <v>290500000</v>
      </c>
      <c r="P133" s="88">
        <f t="shared" si="17"/>
        <v>0</v>
      </c>
    </row>
    <row r="134" spans="1:15" ht="24">
      <c r="A134" s="84" t="s">
        <v>333</v>
      </c>
      <c r="B134" s="85" t="s">
        <v>194</v>
      </c>
      <c r="C134" s="74"/>
      <c r="D134" s="84"/>
      <c r="E134" s="81">
        <v>16600000</v>
      </c>
      <c r="F134" s="81">
        <v>16600000</v>
      </c>
      <c r="G134" s="103">
        <f>E134-F134</f>
        <v>0</v>
      </c>
      <c r="H134" s="106"/>
      <c r="I134" s="107"/>
      <c r="J134" s="76"/>
      <c r="K134" s="75"/>
      <c r="L134" s="77"/>
      <c r="M134" s="81">
        <f>E134</f>
        <v>16600000</v>
      </c>
      <c r="N134" s="81">
        <f>M134-O134</f>
        <v>16600000</v>
      </c>
      <c r="O134" s="81">
        <v>0</v>
      </c>
    </row>
    <row r="135" spans="1:15" ht="15">
      <c r="A135" s="84" t="s">
        <v>334</v>
      </c>
      <c r="B135" s="85" t="s">
        <v>120</v>
      </c>
      <c r="C135" s="95" t="s">
        <v>218</v>
      </c>
      <c r="D135" s="84">
        <v>1</v>
      </c>
      <c r="E135" s="81">
        <v>22900000</v>
      </c>
      <c r="F135" s="81"/>
      <c r="G135" s="103">
        <f>E135-F135</f>
        <v>22900000</v>
      </c>
      <c r="H135" s="106"/>
      <c r="I135" s="107"/>
      <c r="J135" s="76"/>
      <c r="K135" s="75"/>
      <c r="L135" s="77"/>
      <c r="M135" s="81">
        <f>E135</f>
        <v>22900000</v>
      </c>
      <c r="N135" s="81">
        <f aca="true" t="shared" si="18" ref="N135:N147">M135-O135</f>
        <v>2290000</v>
      </c>
      <c r="O135" s="81">
        <v>20610000</v>
      </c>
    </row>
    <row r="136" spans="1:15" ht="15">
      <c r="A136" s="84" t="s">
        <v>335</v>
      </c>
      <c r="B136" s="85" t="s">
        <v>92</v>
      </c>
      <c r="C136" s="74"/>
      <c r="D136" s="84"/>
      <c r="E136" s="81">
        <v>406491000</v>
      </c>
      <c r="F136" s="81">
        <v>152434125</v>
      </c>
      <c r="G136" s="103">
        <f aca="true" t="shared" si="19" ref="G136:G147">E136-F136</f>
        <v>254056875</v>
      </c>
      <c r="H136" s="106"/>
      <c r="I136" s="107"/>
      <c r="J136" s="76"/>
      <c r="K136" s="75"/>
      <c r="L136" s="77"/>
      <c r="M136" s="81">
        <f>E136</f>
        <v>406491000</v>
      </c>
      <c r="N136" s="81">
        <f t="shared" si="18"/>
        <v>203245500</v>
      </c>
      <c r="O136" s="81">
        <v>203245500</v>
      </c>
    </row>
    <row r="137" spans="1:15" ht="15">
      <c r="A137" s="84" t="s">
        <v>336</v>
      </c>
      <c r="B137" s="85" t="s">
        <v>196</v>
      </c>
      <c r="C137" s="74"/>
      <c r="D137" s="84"/>
      <c r="E137" s="79">
        <v>71830000</v>
      </c>
      <c r="F137" s="81">
        <v>50281000</v>
      </c>
      <c r="G137" s="103">
        <f t="shared" si="19"/>
        <v>21549000</v>
      </c>
      <c r="H137" s="106"/>
      <c r="I137" s="107"/>
      <c r="J137" s="76"/>
      <c r="K137" s="75"/>
      <c r="L137" s="77"/>
      <c r="M137" s="81">
        <f>E137</f>
        <v>71830000</v>
      </c>
      <c r="N137" s="81">
        <f t="shared" si="18"/>
        <v>57464000</v>
      </c>
      <c r="O137" s="81">
        <v>14366000</v>
      </c>
    </row>
    <row r="138" spans="1:15" ht="15">
      <c r="A138" s="84" t="s">
        <v>337</v>
      </c>
      <c r="B138" s="85" t="s">
        <v>197</v>
      </c>
      <c r="C138" s="74"/>
      <c r="D138" s="84"/>
      <c r="E138" s="79">
        <v>64900000</v>
      </c>
      <c r="F138" s="81">
        <v>45430000</v>
      </c>
      <c r="G138" s="103">
        <f t="shared" si="19"/>
        <v>19470000</v>
      </c>
      <c r="H138" s="106"/>
      <c r="I138" s="107"/>
      <c r="J138" s="76"/>
      <c r="K138" s="75"/>
      <c r="L138" s="77"/>
      <c r="M138" s="81">
        <f aca="true" t="shared" si="20" ref="M138:M147">E138</f>
        <v>64900000</v>
      </c>
      <c r="N138" s="81">
        <f t="shared" si="18"/>
        <v>51920000</v>
      </c>
      <c r="O138" s="81">
        <v>12980000</v>
      </c>
    </row>
    <row r="139" spans="1:15" ht="15">
      <c r="A139" s="84" t="s">
        <v>338</v>
      </c>
      <c r="B139" s="85" t="s">
        <v>198</v>
      </c>
      <c r="C139" s="74"/>
      <c r="D139" s="84"/>
      <c r="E139" s="79">
        <v>53900000</v>
      </c>
      <c r="F139" s="81">
        <v>37730000</v>
      </c>
      <c r="G139" s="103">
        <f t="shared" si="19"/>
        <v>16170000</v>
      </c>
      <c r="H139" s="106"/>
      <c r="I139" s="107"/>
      <c r="J139" s="76"/>
      <c r="K139" s="75"/>
      <c r="L139" s="77"/>
      <c r="M139" s="81">
        <f t="shared" si="20"/>
        <v>53900000</v>
      </c>
      <c r="N139" s="81">
        <f t="shared" si="18"/>
        <v>43120000</v>
      </c>
      <c r="O139" s="81">
        <v>10780000</v>
      </c>
    </row>
    <row r="140" spans="1:15" ht="15">
      <c r="A140" s="84" t="s">
        <v>339</v>
      </c>
      <c r="B140" s="85" t="s">
        <v>199</v>
      </c>
      <c r="C140" s="74"/>
      <c r="D140" s="84"/>
      <c r="E140" s="79">
        <v>11660000</v>
      </c>
      <c r="F140" s="81">
        <v>8162000</v>
      </c>
      <c r="G140" s="103">
        <f t="shared" si="19"/>
        <v>3498000</v>
      </c>
      <c r="H140" s="106"/>
      <c r="I140" s="107"/>
      <c r="J140" s="76"/>
      <c r="K140" s="75"/>
      <c r="L140" s="77"/>
      <c r="M140" s="81">
        <f t="shared" si="20"/>
        <v>11660000</v>
      </c>
      <c r="N140" s="81">
        <f t="shared" si="18"/>
        <v>9328000</v>
      </c>
      <c r="O140" s="81">
        <v>2332000</v>
      </c>
    </row>
    <row r="141" spans="1:15" ht="15">
      <c r="A141" s="84" t="s">
        <v>340</v>
      </c>
      <c r="B141" s="85" t="s">
        <v>200</v>
      </c>
      <c r="C141" s="74"/>
      <c r="D141" s="84"/>
      <c r="E141" s="79">
        <v>53865000</v>
      </c>
      <c r="F141" s="81">
        <v>43092000</v>
      </c>
      <c r="G141" s="103">
        <f t="shared" si="19"/>
        <v>10773000</v>
      </c>
      <c r="H141" s="106"/>
      <c r="I141" s="107"/>
      <c r="J141" s="76"/>
      <c r="K141" s="75"/>
      <c r="L141" s="77"/>
      <c r="M141" s="81">
        <f t="shared" si="20"/>
        <v>53865000</v>
      </c>
      <c r="N141" s="81">
        <f t="shared" si="18"/>
        <v>48478500</v>
      </c>
      <c r="O141" s="81">
        <v>5386500</v>
      </c>
    </row>
    <row r="142" spans="1:15" ht="24">
      <c r="A142" s="84" t="s">
        <v>341</v>
      </c>
      <c r="B142" s="85" t="s">
        <v>201</v>
      </c>
      <c r="C142" s="74"/>
      <c r="D142" s="84"/>
      <c r="E142" s="79">
        <v>9000000</v>
      </c>
      <c r="F142" s="81">
        <v>8100000</v>
      </c>
      <c r="G142" s="103">
        <f t="shared" si="19"/>
        <v>900000</v>
      </c>
      <c r="H142" s="106"/>
      <c r="I142" s="107"/>
      <c r="J142" s="76"/>
      <c r="K142" s="75"/>
      <c r="L142" s="77"/>
      <c r="M142" s="81">
        <f t="shared" si="20"/>
        <v>9000000</v>
      </c>
      <c r="N142" s="81">
        <f t="shared" si="18"/>
        <v>9000000</v>
      </c>
      <c r="O142" s="81">
        <v>0</v>
      </c>
    </row>
    <row r="143" spans="1:15" ht="24">
      <c r="A143" s="84" t="s">
        <v>342</v>
      </c>
      <c r="B143" s="85" t="s">
        <v>202</v>
      </c>
      <c r="C143" s="74"/>
      <c r="D143" s="84"/>
      <c r="E143" s="79">
        <v>19800000</v>
      </c>
      <c r="F143" s="81">
        <v>17820000</v>
      </c>
      <c r="G143" s="103">
        <f t="shared" si="19"/>
        <v>1980000</v>
      </c>
      <c r="H143" s="106"/>
      <c r="I143" s="107"/>
      <c r="J143" s="76"/>
      <c r="K143" s="75"/>
      <c r="L143" s="77"/>
      <c r="M143" s="81">
        <f t="shared" si="20"/>
        <v>19800000</v>
      </c>
      <c r="N143" s="81">
        <f t="shared" si="18"/>
        <v>19800000</v>
      </c>
      <c r="O143" s="81">
        <v>0</v>
      </c>
    </row>
    <row r="144" spans="1:15" ht="24">
      <c r="A144" s="84" t="s">
        <v>343</v>
      </c>
      <c r="B144" s="85" t="s">
        <v>203</v>
      </c>
      <c r="C144" s="74"/>
      <c r="D144" s="84"/>
      <c r="E144" s="79">
        <v>42300000</v>
      </c>
      <c r="F144" s="79">
        <v>42300000</v>
      </c>
      <c r="G144" s="103">
        <f t="shared" si="19"/>
        <v>0</v>
      </c>
      <c r="H144" s="106"/>
      <c r="I144" s="107"/>
      <c r="J144" s="76"/>
      <c r="K144" s="75"/>
      <c r="L144" s="77"/>
      <c r="M144" s="81">
        <f t="shared" si="20"/>
        <v>42300000</v>
      </c>
      <c r="N144" s="81">
        <f t="shared" si="18"/>
        <v>42300000</v>
      </c>
      <c r="O144" s="81">
        <v>0</v>
      </c>
    </row>
    <row r="145" spans="1:15" ht="15">
      <c r="A145" s="84" t="s">
        <v>344</v>
      </c>
      <c r="B145" s="85" t="s">
        <v>195</v>
      </c>
      <c r="C145" s="74"/>
      <c r="D145" s="84"/>
      <c r="E145" s="81">
        <v>26000000</v>
      </c>
      <c r="F145" s="81">
        <v>2600000</v>
      </c>
      <c r="G145" s="103">
        <f t="shared" si="19"/>
        <v>23400000</v>
      </c>
      <c r="H145" s="106"/>
      <c r="I145" s="107"/>
      <c r="J145" s="76"/>
      <c r="K145" s="75"/>
      <c r="L145" s="77"/>
      <c r="M145" s="81">
        <f t="shared" si="20"/>
        <v>26000000</v>
      </c>
      <c r="N145" s="81">
        <f t="shared" si="18"/>
        <v>5200000</v>
      </c>
      <c r="O145" s="81">
        <v>20800000</v>
      </c>
    </row>
    <row r="146" spans="1:15" ht="24">
      <c r="A146" s="84" t="s">
        <v>345</v>
      </c>
      <c r="B146" s="85" t="s">
        <v>204</v>
      </c>
      <c r="C146" s="74"/>
      <c r="D146" s="84"/>
      <c r="E146" s="81">
        <v>30660000</v>
      </c>
      <c r="F146" s="81">
        <v>30660000</v>
      </c>
      <c r="G146" s="103">
        <f t="shared" si="19"/>
        <v>0</v>
      </c>
      <c r="H146" s="106"/>
      <c r="I146" s="107"/>
      <c r="J146" s="76"/>
      <c r="K146" s="75"/>
      <c r="L146" s="77"/>
      <c r="M146" s="81">
        <f t="shared" si="20"/>
        <v>30660000</v>
      </c>
      <c r="N146" s="81">
        <f t="shared" si="18"/>
        <v>30660000</v>
      </c>
      <c r="O146" s="81">
        <v>0</v>
      </c>
    </row>
    <row r="147" spans="1:15" ht="15">
      <c r="A147" s="84" t="s">
        <v>346</v>
      </c>
      <c r="B147" s="85" t="s">
        <v>205</v>
      </c>
      <c r="C147" s="74"/>
      <c r="D147" s="84"/>
      <c r="E147" s="81"/>
      <c r="F147" s="81"/>
      <c r="G147" s="103">
        <f t="shared" si="19"/>
        <v>0</v>
      </c>
      <c r="H147" s="106"/>
      <c r="I147" s="107"/>
      <c r="J147" s="76"/>
      <c r="K147" s="75"/>
      <c r="L147" s="77"/>
      <c r="M147" s="81">
        <f t="shared" si="20"/>
        <v>0</v>
      </c>
      <c r="N147" s="81">
        <f t="shared" si="18"/>
        <v>0</v>
      </c>
      <c r="O147" s="81"/>
    </row>
    <row r="148" spans="1:16" s="12" customFormat="1" ht="24">
      <c r="A148" s="68" t="s">
        <v>91</v>
      </c>
      <c r="B148" s="70" t="s">
        <v>347</v>
      </c>
      <c r="C148" s="80"/>
      <c r="D148" s="84"/>
      <c r="E148" s="88">
        <f>SUM(E149:E155)</f>
        <v>537642800</v>
      </c>
      <c r="F148" s="88">
        <f aca="true" t="shared" si="21" ref="F148:P148">SUM(F149:F155)</f>
        <v>360140816</v>
      </c>
      <c r="G148" s="90">
        <f t="shared" si="21"/>
        <v>177501984</v>
      </c>
      <c r="H148" s="88">
        <f t="shared" si="21"/>
        <v>0</v>
      </c>
      <c r="I148" s="88">
        <f t="shared" si="21"/>
        <v>0</v>
      </c>
      <c r="J148" s="88">
        <f t="shared" si="21"/>
        <v>0</v>
      </c>
      <c r="K148" s="88">
        <f t="shared" si="21"/>
        <v>0</v>
      </c>
      <c r="L148" s="88">
        <f t="shared" si="21"/>
        <v>0</v>
      </c>
      <c r="M148" s="88">
        <f t="shared" si="21"/>
        <v>537642800</v>
      </c>
      <c r="N148" s="88">
        <f t="shared" si="21"/>
        <v>447743519</v>
      </c>
      <c r="O148" s="88">
        <f t="shared" si="21"/>
        <v>89899281</v>
      </c>
      <c r="P148" s="88">
        <f t="shared" si="21"/>
        <v>-16525719</v>
      </c>
    </row>
    <row r="149" spans="1:15" s="87" customFormat="1" ht="15">
      <c r="A149" s="84">
        <v>1</v>
      </c>
      <c r="B149" s="85" t="s">
        <v>95</v>
      </c>
      <c r="C149" s="95" t="s">
        <v>220</v>
      </c>
      <c r="D149" s="84">
        <v>1</v>
      </c>
      <c r="E149" s="81">
        <v>9730000</v>
      </c>
      <c r="F149" s="81">
        <v>9730000</v>
      </c>
      <c r="G149" s="103">
        <f>E149-F149</f>
        <v>0</v>
      </c>
      <c r="H149" s="106"/>
      <c r="I149" s="107"/>
      <c r="J149" s="76"/>
      <c r="K149" s="75"/>
      <c r="L149" s="77"/>
      <c r="M149" s="81">
        <f>E149+I149-K149</f>
        <v>9730000</v>
      </c>
      <c r="N149" s="81">
        <f>M149-O149</f>
        <v>9730000</v>
      </c>
      <c r="O149" s="81">
        <v>0</v>
      </c>
    </row>
    <row r="150" spans="1:16" s="87" customFormat="1" ht="24">
      <c r="A150" s="84">
        <v>2</v>
      </c>
      <c r="B150" s="85" t="s">
        <v>96</v>
      </c>
      <c r="C150" s="95" t="s">
        <v>220</v>
      </c>
      <c r="D150" s="84">
        <v>1</v>
      </c>
      <c r="E150" s="81">
        <v>197912800</v>
      </c>
      <c r="F150" s="81">
        <v>171550816</v>
      </c>
      <c r="G150" s="103">
        <f aca="true" t="shared" si="22" ref="G150:G155">E150-F150</f>
        <v>26361984</v>
      </c>
      <c r="H150" s="106"/>
      <c r="I150" s="107"/>
      <c r="J150" s="76"/>
      <c r="K150" s="75"/>
      <c r="L150" s="77"/>
      <c r="M150" s="81">
        <f aca="true" t="shared" si="23" ref="M150:M155">E150+I150-K150</f>
        <v>197912800</v>
      </c>
      <c r="N150" s="81">
        <f aca="true" t="shared" si="24" ref="N150:N155">M150-O150</f>
        <v>214438519</v>
      </c>
      <c r="O150" s="81">
        <v>-16525719</v>
      </c>
      <c r="P150" s="99">
        <f>O150</f>
        <v>-16525719</v>
      </c>
    </row>
    <row r="151" spans="1:15" s="87" customFormat="1" ht="24">
      <c r="A151" s="84">
        <v>3</v>
      </c>
      <c r="B151" s="85" t="s">
        <v>97</v>
      </c>
      <c r="C151" s="95" t="s">
        <v>220</v>
      </c>
      <c r="D151" s="84">
        <v>4</v>
      </c>
      <c r="E151" s="81">
        <v>60000000</v>
      </c>
      <c r="F151" s="81">
        <v>32520000</v>
      </c>
      <c r="G151" s="103">
        <f t="shared" si="22"/>
        <v>27480000</v>
      </c>
      <c r="H151" s="106"/>
      <c r="I151" s="107"/>
      <c r="J151" s="76"/>
      <c r="K151" s="75"/>
      <c r="L151" s="77"/>
      <c r="M151" s="81">
        <f t="shared" si="23"/>
        <v>60000000</v>
      </c>
      <c r="N151" s="81">
        <f t="shared" si="24"/>
        <v>40650000</v>
      </c>
      <c r="O151" s="81">
        <v>19350000</v>
      </c>
    </row>
    <row r="152" spans="1:15" s="87" customFormat="1" ht="24">
      <c r="A152" s="84">
        <v>4</v>
      </c>
      <c r="B152" s="85" t="s">
        <v>98</v>
      </c>
      <c r="C152" s="95" t="s">
        <v>220</v>
      </c>
      <c r="D152" s="84">
        <v>2</v>
      </c>
      <c r="E152" s="81">
        <v>50000000</v>
      </c>
      <c r="F152" s="81">
        <v>27100000</v>
      </c>
      <c r="G152" s="103">
        <f t="shared" si="22"/>
        <v>22900000</v>
      </c>
      <c r="H152" s="106"/>
      <c r="I152" s="107"/>
      <c r="J152" s="76"/>
      <c r="K152" s="75"/>
      <c r="L152" s="77"/>
      <c r="M152" s="81">
        <f t="shared" si="23"/>
        <v>50000000</v>
      </c>
      <c r="N152" s="81">
        <f t="shared" si="24"/>
        <v>33875000</v>
      </c>
      <c r="O152" s="81">
        <v>16125000</v>
      </c>
    </row>
    <row r="153" spans="1:15" s="87" customFormat="1" ht="36">
      <c r="A153" s="84">
        <v>5</v>
      </c>
      <c r="B153" s="85" t="s">
        <v>99</v>
      </c>
      <c r="C153" s="95" t="s">
        <v>220</v>
      </c>
      <c r="D153" s="84">
        <v>10</v>
      </c>
      <c r="E153" s="81">
        <v>100000000</v>
      </c>
      <c r="F153" s="81">
        <v>54200000</v>
      </c>
      <c r="G153" s="103">
        <f t="shared" si="22"/>
        <v>45800000</v>
      </c>
      <c r="H153" s="106"/>
      <c r="I153" s="107"/>
      <c r="J153" s="76"/>
      <c r="K153" s="75"/>
      <c r="L153" s="77"/>
      <c r="M153" s="81">
        <f t="shared" si="23"/>
        <v>100000000</v>
      </c>
      <c r="N153" s="81">
        <f t="shared" si="24"/>
        <v>67750000</v>
      </c>
      <c r="O153" s="81">
        <v>32250000</v>
      </c>
    </row>
    <row r="154" spans="1:15" s="87" customFormat="1" ht="36">
      <c r="A154" s="84">
        <v>6</v>
      </c>
      <c r="B154" s="85" t="s">
        <v>100</v>
      </c>
      <c r="C154" s="95" t="s">
        <v>220</v>
      </c>
      <c r="D154" s="84">
        <v>4</v>
      </c>
      <c r="E154" s="81">
        <v>60000000</v>
      </c>
      <c r="F154" s="81">
        <v>32520000</v>
      </c>
      <c r="G154" s="103">
        <f t="shared" si="22"/>
        <v>27480000</v>
      </c>
      <c r="H154" s="106"/>
      <c r="I154" s="107"/>
      <c r="J154" s="76"/>
      <c r="K154" s="75"/>
      <c r="L154" s="77"/>
      <c r="M154" s="81">
        <f t="shared" si="23"/>
        <v>60000000</v>
      </c>
      <c r="N154" s="81">
        <f t="shared" si="24"/>
        <v>40650000</v>
      </c>
      <c r="O154" s="81">
        <v>19350000</v>
      </c>
    </row>
    <row r="155" spans="1:15" s="87" customFormat="1" ht="24">
      <c r="A155" s="84">
        <v>7</v>
      </c>
      <c r="B155" s="85" t="s">
        <v>101</v>
      </c>
      <c r="C155" s="95" t="s">
        <v>220</v>
      </c>
      <c r="D155" s="84">
        <v>3</v>
      </c>
      <c r="E155" s="81">
        <v>60000000</v>
      </c>
      <c r="F155" s="81">
        <v>32520000</v>
      </c>
      <c r="G155" s="103">
        <f t="shared" si="22"/>
        <v>27480000</v>
      </c>
      <c r="H155" s="106"/>
      <c r="I155" s="107"/>
      <c r="J155" s="76"/>
      <c r="K155" s="75"/>
      <c r="L155" s="77"/>
      <c r="M155" s="81">
        <f t="shared" si="23"/>
        <v>60000000</v>
      </c>
      <c r="N155" s="81">
        <f t="shared" si="24"/>
        <v>40650000</v>
      </c>
      <c r="O155" s="81">
        <v>19350000</v>
      </c>
    </row>
    <row r="156" spans="1:23" s="12" customFormat="1" ht="15.75">
      <c r="A156" s="68" t="s">
        <v>1</v>
      </c>
      <c r="B156" s="69" t="s">
        <v>93</v>
      </c>
      <c r="C156" s="80"/>
      <c r="D156" s="84"/>
      <c r="E156" s="88">
        <f>E157+E160</f>
        <v>15038500000</v>
      </c>
      <c r="F156" s="88">
        <f aca="true" t="shared" si="25" ref="F156:O156">F157+F160</f>
        <v>14000000</v>
      </c>
      <c r="G156" s="90">
        <f t="shared" si="25"/>
        <v>15028100000</v>
      </c>
      <c r="H156" s="88">
        <f t="shared" si="25"/>
        <v>0</v>
      </c>
      <c r="I156" s="88">
        <f t="shared" si="25"/>
        <v>0</v>
      </c>
      <c r="J156" s="88">
        <f t="shared" si="25"/>
        <v>0</v>
      </c>
      <c r="K156" s="88">
        <f t="shared" si="25"/>
        <v>0</v>
      </c>
      <c r="L156" s="88">
        <f t="shared" si="25"/>
        <v>4</v>
      </c>
      <c r="M156" s="88">
        <f t="shared" si="25"/>
        <v>15038500000</v>
      </c>
      <c r="N156" s="88">
        <f t="shared" si="25"/>
        <v>11300000</v>
      </c>
      <c r="O156" s="88">
        <f t="shared" si="25"/>
        <v>15027200000</v>
      </c>
      <c r="P156" s="88">
        <f aca="true" t="shared" si="26" ref="P156:W156">SUM(P161:P163)</f>
        <v>0</v>
      </c>
      <c r="Q156" s="88">
        <f t="shared" si="26"/>
        <v>0</v>
      </c>
      <c r="R156" s="88">
        <f t="shared" si="26"/>
        <v>0</v>
      </c>
      <c r="S156" s="88">
        <f t="shared" si="26"/>
        <v>0</v>
      </c>
      <c r="T156" s="88">
        <f t="shared" si="26"/>
        <v>0</v>
      </c>
      <c r="U156" s="88">
        <f t="shared" si="26"/>
        <v>0</v>
      </c>
      <c r="V156" s="88">
        <f t="shared" si="26"/>
        <v>0</v>
      </c>
      <c r="W156" s="88">
        <f t="shared" si="26"/>
        <v>0</v>
      </c>
    </row>
    <row r="157" spans="1:15" s="12" customFormat="1" ht="15.75">
      <c r="A157" s="68" t="s">
        <v>54</v>
      </c>
      <c r="B157" s="70" t="s">
        <v>94</v>
      </c>
      <c r="C157" s="80"/>
      <c r="D157" s="84"/>
      <c r="E157" s="88">
        <f aca="true" t="shared" si="27" ref="E157:O157">SUM(E158:E159)</f>
        <v>15024500000</v>
      </c>
      <c r="F157" s="88">
        <f t="shared" si="27"/>
        <v>0</v>
      </c>
      <c r="G157" s="90">
        <f t="shared" si="27"/>
        <v>15024500000</v>
      </c>
      <c r="H157" s="88">
        <f t="shared" si="27"/>
        <v>0</v>
      </c>
      <c r="I157" s="88">
        <f t="shared" si="27"/>
        <v>0</v>
      </c>
      <c r="J157" s="88">
        <f t="shared" si="27"/>
        <v>0</v>
      </c>
      <c r="K157" s="88">
        <f t="shared" si="27"/>
        <v>0</v>
      </c>
      <c r="L157" s="88">
        <f t="shared" si="27"/>
        <v>1</v>
      </c>
      <c r="M157" s="88">
        <f t="shared" si="27"/>
        <v>15024500000</v>
      </c>
      <c r="N157" s="88">
        <f t="shared" si="27"/>
        <v>0</v>
      </c>
      <c r="O157" s="88">
        <f t="shared" si="27"/>
        <v>15024500000</v>
      </c>
    </row>
    <row r="158" spans="1:15" s="87" customFormat="1" ht="24">
      <c r="A158" s="84">
        <v>1</v>
      </c>
      <c r="B158" s="85" t="s">
        <v>349</v>
      </c>
      <c r="C158" s="95" t="s">
        <v>210</v>
      </c>
      <c r="D158" s="84">
        <v>5683</v>
      </c>
      <c r="E158" s="81">
        <v>11366000000</v>
      </c>
      <c r="F158" s="81">
        <v>0</v>
      </c>
      <c r="G158" s="103">
        <f>E158-F158</f>
        <v>11366000000</v>
      </c>
      <c r="H158" s="106"/>
      <c r="I158" s="107"/>
      <c r="J158" s="76"/>
      <c r="K158" s="75"/>
      <c r="L158" s="84">
        <v>1</v>
      </c>
      <c r="M158" s="81">
        <f>E158</f>
        <v>11366000000</v>
      </c>
      <c r="N158" s="81">
        <f>M158-O158</f>
        <v>0</v>
      </c>
      <c r="O158" s="81">
        <v>11366000000</v>
      </c>
    </row>
    <row r="159" spans="1:15" s="87" customFormat="1" ht="24">
      <c r="A159" s="84">
        <v>2</v>
      </c>
      <c r="B159" s="85" t="s">
        <v>350</v>
      </c>
      <c r="C159" s="95" t="s">
        <v>210</v>
      </c>
      <c r="D159" s="84">
        <v>2439</v>
      </c>
      <c r="E159" s="81">
        <v>3658500000</v>
      </c>
      <c r="F159" s="81"/>
      <c r="G159" s="103">
        <f>E159-F159</f>
        <v>3658500000</v>
      </c>
      <c r="H159" s="106"/>
      <c r="I159" s="107"/>
      <c r="J159" s="76"/>
      <c r="K159" s="75"/>
      <c r="L159" s="68"/>
      <c r="M159" s="81">
        <f>E159</f>
        <v>3658500000</v>
      </c>
      <c r="N159" s="81">
        <f>M159-O159</f>
        <v>0</v>
      </c>
      <c r="O159" s="81">
        <v>3658500000</v>
      </c>
    </row>
    <row r="160" spans="1:15" s="12" customFormat="1" ht="15.75">
      <c r="A160" s="68" t="s">
        <v>90</v>
      </c>
      <c r="B160" s="72" t="s">
        <v>348</v>
      </c>
      <c r="C160" s="80"/>
      <c r="D160" s="68"/>
      <c r="E160" s="88">
        <f>SUM(E161:E163)</f>
        <v>14000000</v>
      </c>
      <c r="F160" s="88">
        <f aca="true" t="shared" si="28" ref="F160:O160">SUM(F161:F163)</f>
        <v>14000000</v>
      </c>
      <c r="G160" s="90">
        <f t="shared" si="28"/>
        <v>3600000</v>
      </c>
      <c r="H160" s="88">
        <f t="shared" si="28"/>
        <v>0</v>
      </c>
      <c r="I160" s="88">
        <f t="shared" si="28"/>
        <v>0</v>
      </c>
      <c r="J160" s="88">
        <f t="shared" si="28"/>
        <v>0</v>
      </c>
      <c r="K160" s="88">
        <f t="shared" si="28"/>
        <v>0</v>
      </c>
      <c r="L160" s="88">
        <f t="shared" si="28"/>
        <v>3</v>
      </c>
      <c r="M160" s="88">
        <f t="shared" si="28"/>
        <v>14000000</v>
      </c>
      <c r="N160" s="88">
        <f t="shared" si="28"/>
        <v>11300000</v>
      </c>
      <c r="O160" s="88">
        <f t="shared" si="28"/>
        <v>2700000</v>
      </c>
    </row>
    <row r="161" spans="1:15" s="87" customFormat="1" ht="15">
      <c r="A161" s="84">
        <v>1</v>
      </c>
      <c r="B161" s="85" t="s">
        <v>206</v>
      </c>
      <c r="C161" s="95" t="s">
        <v>218</v>
      </c>
      <c r="D161" s="84">
        <v>1</v>
      </c>
      <c r="E161" s="81">
        <v>5000000</v>
      </c>
      <c r="F161" s="81">
        <v>5000000</v>
      </c>
      <c r="G161" s="103">
        <f>E161-F161</f>
        <v>0</v>
      </c>
      <c r="H161" s="106"/>
      <c r="I161" s="107"/>
      <c r="J161" s="76"/>
      <c r="K161" s="75"/>
      <c r="L161" s="84">
        <v>1</v>
      </c>
      <c r="M161" s="81">
        <f>E161</f>
        <v>5000000</v>
      </c>
      <c r="N161" s="81">
        <f>M161-O161</f>
        <v>5000000</v>
      </c>
      <c r="O161" s="81"/>
    </row>
    <row r="162" spans="1:15" s="87" customFormat="1" ht="15">
      <c r="A162" s="84">
        <v>2</v>
      </c>
      <c r="B162" s="85" t="s">
        <v>207</v>
      </c>
      <c r="C162" s="95" t="s">
        <v>218</v>
      </c>
      <c r="D162" s="84">
        <v>1</v>
      </c>
      <c r="E162" s="81">
        <v>7000000</v>
      </c>
      <c r="F162" s="81">
        <v>7000000</v>
      </c>
      <c r="G162" s="103">
        <v>2800000</v>
      </c>
      <c r="H162" s="106"/>
      <c r="I162" s="107"/>
      <c r="J162" s="76"/>
      <c r="K162" s="75"/>
      <c r="L162" s="84">
        <v>1</v>
      </c>
      <c r="M162" s="81">
        <f>E162</f>
        <v>7000000</v>
      </c>
      <c r="N162" s="81">
        <f>M162-O162</f>
        <v>4900000</v>
      </c>
      <c r="O162" s="81">
        <v>2100000</v>
      </c>
    </row>
    <row r="163" spans="1:15" s="87" customFormat="1" ht="24">
      <c r="A163" s="84">
        <v>3</v>
      </c>
      <c r="B163" s="85" t="s">
        <v>208</v>
      </c>
      <c r="C163" s="95" t="s">
        <v>218</v>
      </c>
      <c r="D163" s="84">
        <v>1</v>
      </c>
      <c r="E163" s="81">
        <v>2000000</v>
      </c>
      <c r="F163" s="81">
        <v>2000000</v>
      </c>
      <c r="G163" s="103">
        <v>800000</v>
      </c>
      <c r="H163" s="106"/>
      <c r="I163" s="107"/>
      <c r="J163" s="76"/>
      <c r="K163" s="75"/>
      <c r="L163" s="84">
        <v>1</v>
      </c>
      <c r="M163" s="81">
        <f>E163</f>
        <v>2000000</v>
      </c>
      <c r="N163" s="81">
        <f>M163-O163</f>
        <v>1400000</v>
      </c>
      <c r="O163" s="81">
        <v>600000</v>
      </c>
    </row>
  </sheetData>
  <sheetProtection/>
  <mergeCells count="13">
    <mergeCell ref="J1:M1"/>
    <mergeCell ref="J2:M2"/>
    <mergeCell ref="J3:M3"/>
    <mergeCell ref="A4:M4"/>
    <mergeCell ref="A5:M5"/>
    <mergeCell ref="J6:M6"/>
    <mergeCell ref="L7:M7"/>
    <mergeCell ref="A7:A8"/>
    <mergeCell ref="B7:B8"/>
    <mergeCell ref="C7:C8"/>
    <mergeCell ref="D7:E7"/>
    <mergeCell ref="H7:I7"/>
    <mergeCell ref="J7:K7"/>
  </mergeCells>
  <printOptions/>
  <pageMargins left="0.27" right="0.19" top="0.5" bottom="0.3" header="0.5" footer="0.31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74"/>
  <sheetViews>
    <sheetView zoomScalePageLayoutView="0" workbookViewId="0" topLeftCell="A1">
      <selection activeCell="D83" sqref="D83"/>
    </sheetView>
  </sheetViews>
  <sheetFormatPr defaultColWidth="8.796875" defaultRowHeight="15"/>
  <cols>
    <col min="1" max="1" width="4.3984375" style="505" customWidth="1"/>
    <col min="2" max="2" width="33" style="24" customWidth="1"/>
    <col min="3" max="3" width="5.5" style="505" customWidth="1"/>
    <col min="4" max="4" width="13.8984375" style="516" customWidth="1"/>
    <col min="5" max="5" width="5.8984375" style="177" customWidth="1"/>
    <col min="6" max="6" width="10.5" style="24" customWidth="1"/>
    <col min="7" max="7" width="2" style="24" hidden="1" customWidth="1"/>
    <col min="8" max="8" width="7.09765625" style="24" customWidth="1"/>
    <col min="9" max="9" width="4.8984375" style="177" hidden="1" customWidth="1"/>
    <col min="10" max="10" width="1.69921875" style="24" hidden="1" customWidth="1"/>
    <col min="11" max="11" width="17.3984375" style="24" customWidth="1"/>
    <col min="12" max="12" width="8.19921875" style="24" customWidth="1"/>
    <col min="13" max="13" width="5.09765625" style="505" customWidth="1"/>
    <col min="14" max="14" width="7.59765625" style="24" customWidth="1"/>
    <col min="15" max="15" width="10" style="24" customWidth="1"/>
    <col min="16" max="16" width="5.8984375" style="24" customWidth="1"/>
    <col min="17" max="17" width="11.09765625" style="0" hidden="1" customWidth="1"/>
    <col min="18" max="22" width="0" style="0" hidden="1" customWidth="1"/>
    <col min="24" max="24" width="10.09765625" style="0" bestFit="1" customWidth="1"/>
    <col min="25" max="25" width="11.19921875" style="0" bestFit="1" customWidth="1"/>
  </cols>
  <sheetData>
    <row r="1" spans="1:30" ht="20.25">
      <c r="A1" s="578" t="s">
        <v>863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31"/>
      <c r="AC1" s="31"/>
      <c r="AD1" s="31"/>
    </row>
    <row r="2" spans="1:30" s="339" customFormat="1" ht="15">
      <c r="A2" s="579" t="s">
        <v>864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AB2" s="340"/>
      <c r="AC2" s="340"/>
      <c r="AD2" s="340"/>
    </row>
    <row r="3" spans="1:30" s="339" customFormat="1" ht="15">
      <c r="A3" s="497"/>
      <c r="B3" s="178"/>
      <c r="C3" s="497"/>
      <c r="D3" s="515"/>
      <c r="E3" s="178"/>
      <c r="F3" s="178"/>
      <c r="G3" s="178"/>
      <c r="H3" s="178"/>
      <c r="I3" s="178"/>
      <c r="J3" s="178"/>
      <c r="K3" s="178"/>
      <c r="L3" s="341"/>
      <c r="M3" s="497"/>
      <c r="N3" s="178"/>
      <c r="O3" s="178"/>
      <c r="P3" s="178"/>
      <c r="AB3" s="340"/>
      <c r="AC3" s="340"/>
      <c r="AD3" s="340"/>
    </row>
    <row r="4" spans="1:16" s="20" customFormat="1" ht="12.75">
      <c r="A4" s="571" t="s">
        <v>357</v>
      </c>
      <c r="B4" s="571" t="s">
        <v>370</v>
      </c>
      <c r="C4" s="571" t="s">
        <v>801</v>
      </c>
      <c r="D4" s="571" t="s">
        <v>372</v>
      </c>
      <c r="E4" s="577" t="s">
        <v>855</v>
      </c>
      <c r="F4" s="577"/>
      <c r="G4" s="577"/>
      <c r="H4" s="577"/>
      <c r="I4" s="399" t="s">
        <v>374</v>
      </c>
      <c r="J4" s="399"/>
      <c r="K4" s="581" t="s">
        <v>663</v>
      </c>
      <c r="L4" s="580" t="s">
        <v>779</v>
      </c>
      <c r="M4" s="580"/>
      <c r="N4" s="580"/>
      <c r="O4" s="580"/>
      <c r="P4" s="571" t="s">
        <v>417</v>
      </c>
    </row>
    <row r="5" spans="1:16" s="20" customFormat="1" ht="140.25">
      <c r="A5" s="572"/>
      <c r="B5" s="572"/>
      <c r="C5" s="572"/>
      <c r="D5" s="572"/>
      <c r="E5" s="134" t="s">
        <v>79</v>
      </c>
      <c r="F5" s="134" t="s">
        <v>77</v>
      </c>
      <c r="G5" s="134" t="s">
        <v>104</v>
      </c>
      <c r="H5" s="134" t="s">
        <v>376</v>
      </c>
      <c r="I5" s="134" t="s">
        <v>79</v>
      </c>
      <c r="J5" s="134" t="s">
        <v>77</v>
      </c>
      <c r="K5" s="582"/>
      <c r="L5" s="400" t="s">
        <v>780</v>
      </c>
      <c r="M5" s="400" t="s">
        <v>454</v>
      </c>
      <c r="N5" s="400" t="s">
        <v>667</v>
      </c>
      <c r="O5" s="401" t="s">
        <v>781</v>
      </c>
      <c r="P5" s="572"/>
    </row>
    <row r="6" spans="1:16" s="405" customFormat="1" ht="12.75">
      <c r="A6" s="402">
        <v>1</v>
      </c>
      <c r="B6" s="402">
        <v>2</v>
      </c>
      <c r="C6" s="402">
        <v>3</v>
      </c>
      <c r="D6" s="402">
        <v>4</v>
      </c>
      <c r="E6" s="402">
        <v>5</v>
      </c>
      <c r="F6" s="402">
        <v>6</v>
      </c>
      <c r="G6" s="402"/>
      <c r="H6" s="402">
        <v>7</v>
      </c>
      <c r="I6" s="402"/>
      <c r="J6" s="402"/>
      <c r="K6" s="402">
        <v>8</v>
      </c>
      <c r="L6" s="403">
        <v>9</v>
      </c>
      <c r="M6" s="403">
        <v>10</v>
      </c>
      <c r="N6" s="403">
        <v>11</v>
      </c>
      <c r="O6" s="404" t="s">
        <v>782</v>
      </c>
      <c r="P6" s="402">
        <v>13</v>
      </c>
    </row>
    <row r="7" spans="1:16" s="12" customFormat="1" ht="15.75" hidden="1">
      <c r="A7" s="67"/>
      <c r="B7" s="406" t="s">
        <v>798</v>
      </c>
      <c r="C7" s="512"/>
      <c r="D7" s="184"/>
      <c r="E7" s="185">
        <f aca="true" t="shared" si="0" ref="E7:O7">E8+E63</f>
        <v>25</v>
      </c>
      <c r="F7" s="162">
        <f t="shared" si="0"/>
        <v>0</v>
      </c>
      <c r="G7" s="162">
        <f t="shared" si="0"/>
        <v>0</v>
      </c>
      <c r="H7" s="162">
        <f t="shared" si="0"/>
        <v>0</v>
      </c>
      <c r="I7" s="162">
        <f t="shared" si="0"/>
        <v>0</v>
      </c>
      <c r="J7" s="162">
        <f t="shared" si="0"/>
        <v>0</v>
      </c>
      <c r="K7" s="162">
        <f t="shared" si="0"/>
        <v>0</v>
      </c>
      <c r="L7" s="162">
        <f t="shared" si="0"/>
        <v>0</v>
      </c>
      <c r="M7" s="427">
        <f t="shared" si="0"/>
        <v>25</v>
      </c>
      <c r="N7" s="162">
        <f t="shared" si="0"/>
        <v>0</v>
      </c>
      <c r="O7" s="162">
        <f t="shared" si="0"/>
        <v>6500000</v>
      </c>
      <c r="P7" s="183"/>
    </row>
    <row r="8" spans="1:16" s="12" customFormat="1" ht="15.75" hidden="1">
      <c r="A8" s="68" t="s">
        <v>0</v>
      </c>
      <c r="B8" s="406" t="s">
        <v>858</v>
      </c>
      <c r="C8" s="498"/>
      <c r="D8" s="184"/>
      <c r="E8" s="185">
        <f aca="true" t="shared" si="1" ref="E8:O8">E17+E61+E9</f>
        <v>25</v>
      </c>
      <c r="F8" s="506">
        <f t="shared" si="1"/>
        <v>0</v>
      </c>
      <c r="G8" s="186">
        <f t="shared" si="1"/>
        <v>0</v>
      </c>
      <c r="H8" s="186">
        <f t="shared" si="1"/>
        <v>0</v>
      </c>
      <c r="I8" s="186">
        <f t="shared" si="1"/>
        <v>0</v>
      </c>
      <c r="J8" s="186">
        <f t="shared" si="1"/>
        <v>0</v>
      </c>
      <c r="K8" s="186">
        <f t="shared" si="1"/>
        <v>0</v>
      </c>
      <c r="L8" s="186">
        <f t="shared" si="1"/>
        <v>0</v>
      </c>
      <c r="M8" s="185">
        <f t="shared" si="1"/>
        <v>25</v>
      </c>
      <c r="N8" s="186">
        <f t="shared" si="1"/>
        <v>0</v>
      </c>
      <c r="O8" s="186">
        <f t="shared" si="1"/>
        <v>6500000</v>
      </c>
      <c r="P8" s="183"/>
    </row>
    <row r="9" spans="1:16" s="12" customFormat="1" ht="16.5" customHeight="1" hidden="1">
      <c r="A9" s="68" t="s">
        <v>54</v>
      </c>
      <c r="B9" s="406" t="s">
        <v>85</v>
      </c>
      <c r="C9" s="498"/>
      <c r="D9" s="184"/>
      <c r="E9" s="185">
        <f aca="true" t="shared" si="2" ref="E9:J9">E10+E13</f>
        <v>25</v>
      </c>
      <c r="F9" s="162">
        <f t="shared" si="2"/>
        <v>0</v>
      </c>
      <c r="G9" s="162">
        <f t="shared" si="2"/>
        <v>0</v>
      </c>
      <c r="H9" s="162">
        <f t="shared" si="2"/>
        <v>0</v>
      </c>
      <c r="I9" s="162">
        <f t="shared" si="2"/>
        <v>0</v>
      </c>
      <c r="J9" s="162">
        <f t="shared" si="2"/>
        <v>0</v>
      </c>
      <c r="K9" s="162"/>
      <c r="L9" s="162"/>
      <c r="M9" s="185">
        <f>M10+M13</f>
        <v>25</v>
      </c>
      <c r="N9" s="186"/>
      <c r="O9" s="186">
        <f>O10+O13</f>
        <v>6500000</v>
      </c>
      <c r="P9" s="183"/>
    </row>
    <row r="10" spans="1:16" s="12" customFormat="1" ht="33" customHeight="1">
      <c r="A10" s="68"/>
      <c r="B10" s="406" t="s">
        <v>858</v>
      </c>
      <c r="C10" s="498"/>
      <c r="D10" s="184"/>
      <c r="E10" s="185">
        <f>SUM(E11:E12)</f>
        <v>25</v>
      </c>
      <c r="F10" s="185">
        <f aca="true" t="shared" si="3" ref="F10:O10">SUM(F11:F12)</f>
        <v>0</v>
      </c>
      <c r="G10" s="185">
        <f t="shared" si="3"/>
        <v>0</v>
      </c>
      <c r="H10" s="185">
        <f t="shared" si="3"/>
        <v>0</v>
      </c>
      <c r="I10" s="185">
        <f t="shared" si="3"/>
        <v>0</v>
      </c>
      <c r="J10" s="185">
        <f t="shared" si="3"/>
        <v>0</v>
      </c>
      <c r="K10" s="185">
        <f t="shared" si="3"/>
        <v>0</v>
      </c>
      <c r="L10" s="185">
        <f t="shared" si="3"/>
        <v>0</v>
      </c>
      <c r="M10" s="185">
        <f t="shared" si="3"/>
        <v>25</v>
      </c>
      <c r="N10" s="186"/>
      <c r="O10" s="519">
        <f t="shared" si="3"/>
        <v>6500000</v>
      </c>
      <c r="P10" s="183"/>
    </row>
    <row r="11" spans="1:16" s="426" customFormat="1" ht="16.5" customHeight="1">
      <c r="A11" s="84">
        <v>1</v>
      </c>
      <c r="B11" s="513" t="s">
        <v>853</v>
      </c>
      <c r="C11" s="496">
        <v>1996</v>
      </c>
      <c r="D11" s="135" t="s">
        <v>852</v>
      </c>
      <c r="E11" s="428">
        <v>16</v>
      </c>
      <c r="F11" s="107"/>
      <c r="G11" s="107"/>
      <c r="H11" s="107"/>
      <c r="I11" s="107"/>
      <c r="J11" s="107"/>
      <c r="K11" s="517" t="s">
        <v>857</v>
      </c>
      <c r="L11" s="107" t="s">
        <v>799</v>
      </c>
      <c r="M11" s="514">
        <v>16</v>
      </c>
      <c r="N11" s="108">
        <v>375000</v>
      </c>
      <c r="O11" s="108">
        <f>M11*N11</f>
        <v>6000000</v>
      </c>
      <c r="P11" s="430"/>
    </row>
    <row r="12" spans="1:24" s="426" customFormat="1" ht="40.5" customHeight="1">
      <c r="A12" s="84">
        <v>2</v>
      </c>
      <c r="B12" s="513" t="s">
        <v>854</v>
      </c>
      <c r="C12" s="496">
        <v>1996</v>
      </c>
      <c r="D12" s="135" t="s">
        <v>852</v>
      </c>
      <c r="E12" s="428">
        <v>9</v>
      </c>
      <c r="F12" s="107"/>
      <c r="G12" s="107"/>
      <c r="H12" s="107"/>
      <c r="I12" s="107"/>
      <c r="J12" s="107"/>
      <c r="K12" s="517" t="s">
        <v>861</v>
      </c>
      <c r="L12" s="107" t="s">
        <v>860</v>
      </c>
      <c r="M12" s="428">
        <v>9</v>
      </c>
      <c r="N12" s="518">
        <v>25000</v>
      </c>
      <c r="O12" s="518">
        <f>20*25000</f>
        <v>500000</v>
      </c>
      <c r="P12" s="84" t="s">
        <v>862</v>
      </c>
      <c r="X12" s="520"/>
    </row>
    <row r="13" spans="1:25" s="12" customFormat="1" ht="16.5" customHeight="1" hidden="1">
      <c r="A13" s="68"/>
      <c r="B13" s="406"/>
      <c r="C13" s="498"/>
      <c r="D13" s="184"/>
      <c r="E13" s="185"/>
      <c r="F13" s="162"/>
      <c r="G13" s="162"/>
      <c r="H13" s="162"/>
      <c r="I13" s="162"/>
      <c r="J13" s="162"/>
      <c r="K13" s="162"/>
      <c r="L13" s="162"/>
      <c r="M13" s="509"/>
      <c r="N13" s="186"/>
      <c r="O13" s="186"/>
      <c r="P13" s="183"/>
      <c r="Y13" s="59"/>
    </row>
    <row r="14" spans="1:25" s="494" customFormat="1" ht="27" customHeight="1" hidden="1">
      <c r="A14" s="435"/>
      <c r="B14" s="489"/>
      <c r="C14" s="496"/>
      <c r="D14" s="184"/>
      <c r="E14" s="428"/>
      <c r="F14" s="490"/>
      <c r="G14" s="491"/>
      <c r="H14" s="491"/>
      <c r="I14" s="491"/>
      <c r="J14" s="491"/>
      <c r="K14" s="491"/>
      <c r="L14" s="485"/>
      <c r="M14" s="441"/>
      <c r="N14" s="492"/>
      <c r="O14" s="492"/>
      <c r="P14" s="493"/>
      <c r="Y14" s="495"/>
    </row>
    <row r="15" spans="1:16" s="12" customFormat="1" ht="16.5" customHeight="1" hidden="1">
      <c r="A15" s="68"/>
      <c r="B15" s="406"/>
      <c r="C15" s="498"/>
      <c r="D15" s="184"/>
      <c r="E15" s="185"/>
      <c r="F15" s="162"/>
      <c r="G15" s="162"/>
      <c r="H15" s="162"/>
      <c r="I15" s="162"/>
      <c r="J15" s="162"/>
      <c r="K15" s="162"/>
      <c r="L15" s="162"/>
      <c r="M15" s="507"/>
      <c r="N15" s="186"/>
      <c r="O15" s="186"/>
      <c r="P15" s="183"/>
    </row>
    <row r="16" spans="1:16" ht="16.5" customHeight="1" hidden="1">
      <c r="A16" s="398"/>
      <c r="B16" s="416"/>
      <c r="C16" s="499"/>
      <c r="D16" s="417"/>
      <c r="E16" s="398"/>
      <c r="F16" s="418"/>
      <c r="G16" s="418"/>
      <c r="H16" s="418"/>
      <c r="I16" s="419"/>
      <c r="J16" s="418"/>
      <c r="K16" s="418"/>
      <c r="L16" s="418"/>
      <c r="M16" s="508"/>
      <c r="N16" s="420"/>
      <c r="O16" s="420"/>
      <c r="P16" s="421"/>
    </row>
    <row r="17" spans="1:21" ht="16.5" customHeight="1" hidden="1">
      <c r="A17" s="68"/>
      <c r="B17" s="406"/>
      <c r="C17" s="498"/>
      <c r="D17" s="184"/>
      <c r="E17" s="185"/>
      <c r="F17" s="162"/>
      <c r="G17" s="162"/>
      <c r="H17" s="162"/>
      <c r="I17" s="162"/>
      <c r="J17" s="162"/>
      <c r="K17" s="162"/>
      <c r="L17" s="162"/>
      <c r="M17" s="509"/>
      <c r="N17" s="162"/>
      <c r="O17" s="162"/>
      <c r="P17" s="162"/>
      <c r="Q17" s="162"/>
      <c r="R17" s="162"/>
      <c r="S17" s="162"/>
      <c r="T17" s="162"/>
      <c r="U17" s="162"/>
    </row>
    <row r="18" spans="1:16" s="12" customFormat="1" ht="15.75" customHeight="1" hidden="1">
      <c r="A18" s="68"/>
      <c r="B18" s="406"/>
      <c r="C18" s="498"/>
      <c r="D18" s="184"/>
      <c r="E18" s="185"/>
      <c r="F18" s="162"/>
      <c r="G18" s="162"/>
      <c r="H18" s="162"/>
      <c r="I18" s="162"/>
      <c r="J18" s="162"/>
      <c r="K18" s="162"/>
      <c r="L18" s="162"/>
      <c r="M18" s="509"/>
      <c r="N18" s="162"/>
      <c r="O18" s="162"/>
      <c r="P18" s="183"/>
    </row>
    <row r="19" spans="1:16" ht="15" hidden="1">
      <c r="A19" s="440"/>
      <c r="B19" s="423"/>
      <c r="C19" s="500"/>
      <c r="D19" s="423"/>
      <c r="E19" s="441"/>
      <c r="F19" s="424"/>
      <c r="G19" s="442"/>
      <c r="H19" s="442"/>
      <c r="I19" s="443"/>
      <c r="J19" s="444"/>
      <c r="K19" s="445"/>
      <c r="L19" s="446"/>
      <c r="M19" s="441"/>
      <c r="N19" s="447"/>
      <c r="O19" s="447"/>
      <c r="P19" s="448"/>
    </row>
    <row r="20" spans="1:16" ht="15" hidden="1">
      <c r="A20" s="408"/>
      <c r="B20" s="431"/>
      <c r="C20" s="501"/>
      <c r="D20" s="431"/>
      <c r="E20" s="409"/>
      <c r="F20" s="432"/>
      <c r="G20" s="412"/>
      <c r="H20" s="412"/>
      <c r="I20" s="410"/>
      <c r="J20" s="412"/>
      <c r="K20" s="407"/>
      <c r="L20" s="422"/>
      <c r="M20" s="409"/>
      <c r="N20" s="413"/>
      <c r="O20" s="413"/>
      <c r="P20" s="414"/>
    </row>
    <row r="21" spans="1:16" ht="15" hidden="1">
      <c r="A21" s="408"/>
      <c r="B21" s="431"/>
      <c r="C21" s="501"/>
      <c r="D21" s="431"/>
      <c r="E21" s="409"/>
      <c r="F21" s="432"/>
      <c r="G21" s="412"/>
      <c r="H21" s="412"/>
      <c r="I21" s="410"/>
      <c r="J21" s="412"/>
      <c r="K21" s="407"/>
      <c r="L21" s="422"/>
      <c r="M21" s="409"/>
      <c r="N21" s="413"/>
      <c r="O21" s="413"/>
      <c r="P21" s="414"/>
    </row>
    <row r="22" spans="1:16" ht="42.75" customHeight="1" hidden="1">
      <c r="A22" s="408"/>
      <c r="B22" s="431"/>
      <c r="C22" s="501"/>
      <c r="D22" s="431"/>
      <c r="E22" s="409"/>
      <c r="F22" s="432"/>
      <c r="G22" s="412"/>
      <c r="H22" s="412"/>
      <c r="I22" s="410"/>
      <c r="J22" s="412"/>
      <c r="K22" s="407"/>
      <c r="L22" s="422"/>
      <c r="M22" s="409"/>
      <c r="N22" s="413"/>
      <c r="O22" s="413"/>
      <c r="P22" s="414"/>
    </row>
    <row r="23" spans="1:16" ht="15" hidden="1">
      <c r="A23" s="408"/>
      <c r="B23" s="449"/>
      <c r="C23" s="501"/>
      <c r="D23" s="449"/>
      <c r="E23" s="450"/>
      <c r="F23" s="451"/>
      <c r="G23" s="412"/>
      <c r="H23" s="412"/>
      <c r="I23" s="410"/>
      <c r="J23" s="412"/>
      <c r="K23" s="407"/>
      <c r="L23" s="422"/>
      <c r="M23" s="409"/>
      <c r="N23" s="413"/>
      <c r="O23" s="413"/>
      <c r="P23" s="414"/>
    </row>
    <row r="24" spans="1:16" ht="15" hidden="1">
      <c r="A24" s="408"/>
      <c r="B24" s="449"/>
      <c r="C24" s="501"/>
      <c r="D24" s="449"/>
      <c r="E24" s="450"/>
      <c r="F24" s="451"/>
      <c r="G24" s="412"/>
      <c r="H24" s="412"/>
      <c r="I24" s="410"/>
      <c r="J24" s="412"/>
      <c r="K24" s="407"/>
      <c r="L24" s="422"/>
      <c r="M24" s="409"/>
      <c r="N24" s="413"/>
      <c r="O24" s="413"/>
      <c r="P24" s="414"/>
    </row>
    <row r="25" spans="1:16" ht="15" hidden="1">
      <c r="A25" s="408"/>
      <c r="B25" s="452"/>
      <c r="C25" s="501"/>
      <c r="D25" s="449"/>
      <c r="E25" s="450"/>
      <c r="F25" s="453"/>
      <c r="G25" s="412"/>
      <c r="H25" s="412"/>
      <c r="I25" s="410"/>
      <c r="J25" s="412"/>
      <c r="K25" s="415"/>
      <c r="L25" s="422"/>
      <c r="M25" s="409"/>
      <c r="N25" s="413"/>
      <c r="O25" s="413"/>
      <c r="P25" s="414"/>
    </row>
    <row r="26" spans="1:16" ht="15" hidden="1">
      <c r="A26" s="408"/>
      <c r="B26" s="452"/>
      <c r="C26" s="501"/>
      <c r="D26" s="452"/>
      <c r="E26" s="409"/>
      <c r="F26" s="453"/>
      <c r="G26" s="412"/>
      <c r="H26" s="412"/>
      <c r="I26" s="410"/>
      <c r="J26" s="412"/>
      <c r="K26" s="407"/>
      <c r="L26" s="422"/>
      <c r="M26" s="409"/>
      <c r="N26" s="413"/>
      <c r="O26" s="413"/>
      <c r="P26" s="414"/>
    </row>
    <row r="27" spans="1:16" ht="15" hidden="1">
      <c r="A27" s="408"/>
      <c r="B27" s="452"/>
      <c r="C27" s="501"/>
      <c r="D27" s="452"/>
      <c r="E27" s="409"/>
      <c r="F27" s="453"/>
      <c r="G27" s="412"/>
      <c r="H27" s="412"/>
      <c r="I27" s="410"/>
      <c r="J27" s="412"/>
      <c r="K27" s="407"/>
      <c r="L27" s="422"/>
      <c r="M27" s="409"/>
      <c r="N27" s="413"/>
      <c r="O27" s="413"/>
      <c r="P27" s="414"/>
    </row>
    <row r="28" spans="1:16" ht="15" hidden="1">
      <c r="A28" s="408"/>
      <c r="B28" s="452"/>
      <c r="C28" s="501"/>
      <c r="D28" s="452"/>
      <c r="E28" s="409"/>
      <c r="F28" s="454"/>
      <c r="G28" s="412"/>
      <c r="H28" s="412"/>
      <c r="I28" s="410"/>
      <c r="J28" s="412"/>
      <c r="K28" s="407"/>
      <c r="L28" s="422"/>
      <c r="M28" s="409"/>
      <c r="N28" s="413"/>
      <c r="O28" s="413"/>
      <c r="P28" s="414"/>
    </row>
    <row r="29" spans="1:16" ht="15" hidden="1">
      <c r="A29" s="408"/>
      <c r="B29" s="452"/>
      <c r="C29" s="501"/>
      <c r="D29" s="452"/>
      <c r="E29" s="409"/>
      <c r="F29" s="454"/>
      <c r="G29" s="412"/>
      <c r="H29" s="412"/>
      <c r="I29" s="410"/>
      <c r="J29" s="412"/>
      <c r="K29" s="407"/>
      <c r="L29" s="422"/>
      <c r="M29" s="409"/>
      <c r="N29" s="413"/>
      <c r="O29" s="413"/>
      <c r="P29" s="414"/>
    </row>
    <row r="30" spans="1:16" ht="15" hidden="1">
      <c r="A30" s="408"/>
      <c r="B30" s="452"/>
      <c r="C30" s="501"/>
      <c r="D30" s="452"/>
      <c r="E30" s="409"/>
      <c r="F30" s="454"/>
      <c r="G30" s="412"/>
      <c r="H30" s="412"/>
      <c r="I30" s="410"/>
      <c r="J30" s="412"/>
      <c r="K30" s="415"/>
      <c r="L30" s="422"/>
      <c r="M30" s="409"/>
      <c r="N30" s="413"/>
      <c r="O30" s="413"/>
      <c r="P30" s="414"/>
    </row>
    <row r="31" spans="1:16" ht="15" hidden="1">
      <c r="A31" s="408"/>
      <c r="B31" s="452"/>
      <c r="C31" s="501"/>
      <c r="D31" s="452"/>
      <c r="E31" s="409"/>
      <c r="F31" s="454"/>
      <c r="G31" s="412"/>
      <c r="H31" s="412"/>
      <c r="I31" s="410"/>
      <c r="J31" s="412"/>
      <c r="K31" s="407"/>
      <c r="L31" s="422"/>
      <c r="M31" s="409"/>
      <c r="N31" s="413"/>
      <c r="O31" s="413"/>
      <c r="P31" s="414"/>
    </row>
    <row r="32" spans="1:16" ht="15" hidden="1">
      <c r="A32" s="408"/>
      <c r="B32" s="452"/>
      <c r="C32" s="501"/>
      <c r="D32" s="452"/>
      <c r="E32" s="409"/>
      <c r="F32" s="454"/>
      <c r="G32" s="412"/>
      <c r="H32" s="412"/>
      <c r="I32" s="410"/>
      <c r="J32" s="412"/>
      <c r="K32" s="407"/>
      <c r="L32" s="422"/>
      <c r="M32" s="409"/>
      <c r="N32" s="413"/>
      <c r="O32" s="413"/>
      <c r="P32" s="414"/>
    </row>
    <row r="33" spans="1:16" ht="15" hidden="1">
      <c r="A33" s="408"/>
      <c r="B33" s="452"/>
      <c r="C33" s="501"/>
      <c r="D33" s="452"/>
      <c r="E33" s="409"/>
      <c r="F33" s="454"/>
      <c r="G33" s="412"/>
      <c r="H33" s="412"/>
      <c r="I33" s="410"/>
      <c r="J33" s="412"/>
      <c r="K33" s="407"/>
      <c r="L33" s="422"/>
      <c r="M33" s="409"/>
      <c r="N33" s="413"/>
      <c r="O33" s="413"/>
      <c r="P33" s="414"/>
    </row>
    <row r="34" spans="1:16" ht="15" hidden="1">
      <c r="A34" s="408"/>
      <c r="B34" s="452"/>
      <c r="C34" s="501"/>
      <c r="D34" s="452"/>
      <c r="E34" s="409"/>
      <c r="F34" s="454"/>
      <c r="G34" s="412"/>
      <c r="H34" s="412"/>
      <c r="I34" s="410"/>
      <c r="J34" s="412"/>
      <c r="K34" s="407"/>
      <c r="L34" s="422"/>
      <c r="M34" s="409"/>
      <c r="N34" s="413"/>
      <c r="O34" s="413"/>
      <c r="P34" s="414"/>
    </row>
    <row r="35" spans="1:16" ht="15" hidden="1">
      <c r="A35" s="408"/>
      <c r="B35" s="452"/>
      <c r="C35" s="501"/>
      <c r="D35" s="452"/>
      <c r="E35" s="409"/>
      <c r="F35" s="454"/>
      <c r="G35" s="412"/>
      <c r="H35" s="412"/>
      <c r="I35" s="410"/>
      <c r="J35" s="412"/>
      <c r="K35" s="407"/>
      <c r="L35" s="422"/>
      <c r="M35" s="409"/>
      <c r="N35" s="413"/>
      <c r="O35" s="413"/>
      <c r="P35" s="414"/>
    </row>
    <row r="36" spans="1:16" ht="15" hidden="1">
      <c r="A36" s="408"/>
      <c r="B36" s="452"/>
      <c r="C36" s="501"/>
      <c r="D36" s="452"/>
      <c r="E36" s="409"/>
      <c r="F36" s="454"/>
      <c r="G36" s="412"/>
      <c r="H36" s="412"/>
      <c r="I36" s="410"/>
      <c r="J36" s="412"/>
      <c r="K36" s="407"/>
      <c r="L36" s="422"/>
      <c r="M36" s="409"/>
      <c r="N36" s="413"/>
      <c r="O36" s="413"/>
      <c r="P36" s="414"/>
    </row>
    <row r="37" spans="1:16" ht="15" hidden="1">
      <c r="A37" s="408"/>
      <c r="B37" s="452"/>
      <c r="C37" s="501"/>
      <c r="D37" s="452"/>
      <c r="E37" s="409"/>
      <c r="F37" s="454"/>
      <c r="G37" s="412"/>
      <c r="H37" s="412"/>
      <c r="I37" s="410"/>
      <c r="J37" s="412"/>
      <c r="K37" s="407"/>
      <c r="L37" s="422"/>
      <c r="M37" s="409"/>
      <c r="N37" s="413"/>
      <c r="O37" s="413"/>
      <c r="P37" s="414"/>
    </row>
    <row r="38" spans="1:16" ht="15" hidden="1">
      <c r="A38" s="408"/>
      <c r="B38" s="455"/>
      <c r="C38" s="501"/>
      <c r="D38" s="452"/>
      <c r="E38" s="409"/>
      <c r="F38" s="456"/>
      <c r="G38" s="412"/>
      <c r="H38" s="412"/>
      <c r="I38" s="410"/>
      <c r="J38" s="412"/>
      <c r="K38" s="407"/>
      <c r="L38" s="422"/>
      <c r="M38" s="409"/>
      <c r="N38" s="413"/>
      <c r="O38" s="413"/>
      <c r="P38" s="414"/>
    </row>
    <row r="39" spans="1:16" s="24" customFormat="1" ht="15" hidden="1">
      <c r="A39" s="408"/>
      <c r="B39" s="455"/>
      <c r="C39" s="501"/>
      <c r="D39" s="452"/>
      <c r="E39" s="409"/>
      <c r="F39" s="456"/>
      <c r="G39" s="412"/>
      <c r="H39" s="412"/>
      <c r="I39" s="410"/>
      <c r="J39" s="412"/>
      <c r="K39" s="407"/>
      <c r="L39" s="422"/>
      <c r="M39" s="409"/>
      <c r="N39" s="413"/>
      <c r="O39" s="413"/>
      <c r="P39" s="414"/>
    </row>
    <row r="40" spans="1:16" s="24" customFormat="1" ht="15" hidden="1">
      <c r="A40" s="408"/>
      <c r="B40" s="455"/>
      <c r="C40" s="501"/>
      <c r="D40" s="452"/>
      <c r="E40" s="409"/>
      <c r="F40" s="456"/>
      <c r="G40" s="412"/>
      <c r="H40" s="412"/>
      <c r="I40" s="410"/>
      <c r="J40" s="412"/>
      <c r="K40" s="407"/>
      <c r="L40" s="422"/>
      <c r="M40" s="409"/>
      <c r="N40" s="413"/>
      <c r="O40" s="413"/>
      <c r="P40" s="414"/>
    </row>
    <row r="41" spans="1:16" s="24" customFormat="1" ht="15" hidden="1">
      <c r="A41" s="408"/>
      <c r="B41" s="455"/>
      <c r="C41" s="501"/>
      <c r="D41" s="452"/>
      <c r="E41" s="409"/>
      <c r="F41" s="456"/>
      <c r="G41" s="412"/>
      <c r="H41" s="412"/>
      <c r="I41" s="410"/>
      <c r="J41" s="412"/>
      <c r="K41" s="407"/>
      <c r="L41" s="422"/>
      <c r="M41" s="409"/>
      <c r="N41" s="413"/>
      <c r="O41" s="413"/>
      <c r="P41" s="414"/>
    </row>
    <row r="42" spans="1:16" s="24" customFormat="1" ht="15" hidden="1">
      <c r="A42" s="408"/>
      <c r="B42" s="455"/>
      <c r="C42" s="501"/>
      <c r="D42" s="452"/>
      <c r="E42" s="457"/>
      <c r="F42" s="456"/>
      <c r="G42" s="412"/>
      <c r="H42" s="412"/>
      <c r="I42" s="410"/>
      <c r="J42" s="412"/>
      <c r="K42" s="407"/>
      <c r="L42" s="422"/>
      <c r="M42" s="409"/>
      <c r="N42" s="413"/>
      <c r="O42" s="413"/>
      <c r="P42" s="414"/>
    </row>
    <row r="43" spans="1:16" ht="15" hidden="1">
      <c r="A43" s="408"/>
      <c r="B43" s="455"/>
      <c r="C43" s="501"/>
      <c r="D43" s="452"/>
      <c r="E43" s="457"/>
      <c r="F43" s="456"/>
      <c r="G43" s="412"/>
      <c r="H43" s="412"/>
      <c r="I43" s="410"/>
      <c r="J43" s="412"/>
      <c r="K43" s="415"/>
      <c r="L43" s="422"/>
      <c r="M43" s="409"/>
      <c r="N43" s="413"/>
      <c r="O43" s="413"/>
      <c r="P43" s="414"/>
    </row>
    <row r="44" spans="1:16" ht="15" hidden="1">
      <c r="A44" s="408"/>
      <c r="B44" s="455"/>
      <c r="C44" s="501"/>
      <c r="D44" s="452"/>
      <c r="E44" s="457"/>
      <c r="F44" s="456"/>
      <c r="G44" s="412"/>
      <c r="H44" s="412"/>
      <c r="I44" s="410"/>
      <c r="J44" s="412"/>
      <c r="K44" s="415"/>
      <c r="L44" s="422"/>
      <c r="M44" s="409"/>
      <c r="N44" s="413"/>
      <c r="O44" s="413"/>
      <c r="P44" s="414"/>
    </row>
    <row r="45" spans="1:16" ht="15" hidden="1">
      <c r="A45" s="408"/>
      <c r="B45" s="455"/>
      <c r="C45" s="501"/>
      <c r="D45" s="452"/>
      <c r="E45" s="457"/>
      <c r="F45" s="456"/>
      <c r="G45" s="412"/>
      <c r="H45" s="412"/>
      <c r="I45" s="410"/>
      <c r="J45" s="412"/>
      <c r="K45" s="407"/>
      <c r="L45" s="422"/>
      <c r="M45" s="409"/>
      <c r="N45" s="413"/>
      <c r="O45" s="413"/>
      <c r="P45" s="414"/>
    </row>
    <row r="46" spans="1:16" ht="15" hidden="1">
      <c r="A46" s="408"/>
      <c r="B46" s="455"/>
      <c r="C46" s="501"/>
      <c r="D46" s="452"/>
      <c r="E46" s="457"/>
      <c r="F46" s="456"/>
      <c r="G46" s="412"/>
      <c r="H46" s="412"/>
      <c r="I46" s="410"/>
      <c r="J46" s="411"/>
      <c r="K46" s="407"/>
      <c r="L46" s="422"/>
      <c r="M46" s="409"/>
      <c r="N46" s="413"/>
      <c r="O46" s="413"/>
      <c r="P46" s="414"/>
    </row>
    <row r="47" spans="1:16" ht="15" hidden="1">
      <c r="A47" s="408"/>
      <c r="B47" s="455"/>
      <c r="C47" s="501"/>
      <c r="D47" s="452"/>
      <c r="E47" s="457"/>
      <c r="F47" s="456"/>
      <c r="G47" s="412"/>
      <c r="H47" s="412"/>
      <c r="I47" s="410"/>
      <c r="J47" s="412"/>
      <c r="K47" s="407"/>
      <c r="L47" s="422"/>
      <c r="M47" s="409"/>
      <c r="N47" s="413"/>
      <c r="O47" s="413"/>
      <c r="P47" s="414"/>
    </row>
    <row r="48" spans="1:16" ht="15" hidden="1">
      <c r="A48" s="408"/>
      <c r="B48" s="455"/>
      <c r="C48" s="501"/>
      <c r="D48" s="452"/>
      <c r="E48" s="457"/>
      <c r="F48" s="456"/>
      <c r="G48" s="412"/>
      <c r="H48" s="412"/>
      <c r="I48" s="410"/>
      <c r="J48" s="412"/>
      <c r="K48" s="407"/>
      <c r="L48" s="422"/>
      <c r="M48" s="409"/>
      <c r="N48" s="413"/>
      <c r="O48" s="413"/>
      <c r="P48" s="414"/>
    </row>
    <row r="49" spans="1:16" ht="15" hidden="1">
      <c r="A49" s="408"/>
      <c r="B49" s="455"/>
      <c r="C49" s="501"/>
      <c r="D49" s="452"/>
      <c r="E49" s="457"/>
      <c r="F49" s="456"/>
      <c r="G49" s="412"/>
      <c r="H49" s="412"/>
      <c r="I49" s="410"/>
      <c r="J49" s="412"/>
      <c r="K49" s="407"/>
      <c r="L49" s="422"/>
      <c r="M49" s="409"/>
      <c r="N49" s="413"/>
      <c r="O49" s="413"/>
      <c r="P49" s="414"/>
    </row>
    <row r="50" spans="1:16" ht="15" hidden="1">
      <c r="A50" s="408"/>
      <c r="B50" s="455"/>
      <c r="C50" s="501"/>
      <c r="D50" s="452"/>
      <c r="E50" s="457"/>
      <c r="F50" s="458"/>
      <c r="G50" s="412"/>
      <c r="H50" s="412"/>
      <c r="I50" s="410"/>
      <c r="J50" s="412"/>
      <c r="K50" s="407"/>
      <c r="L50" s="422"/>
      <c r="M50" s="409"/>
      <c r="N50" s="413"/>
      <c r="O50" s="413"/>
      <c r="P50" s="414"/>
    </row>
    <row r="51" spans="1:16" ht="15" hidden="1">
      <c r="A51" s="408"/>
      <c r="B51" s="455"/>
      <c r="C51" s="501"/>
      <c r="D51" s="452"/>
      <c r="E51" s="457"/>
      <c r="F51" s="458"/>
      <c r="G51" s="412"/>
      <c r="H51" s="412"/>
      <c r="I51" s="410"/>
      <c r="J51" s="412"/>
      <c r="K51" s="407"/>
      <c r="L51" s="422"/>
      <c r="M51" s="409"/>
      <c r="N51" s="413"/>
      <c r="O51" s="413"/>
      <c r="P51" s="414"/>
    </row>
    <row r="52" spans="1:16" ht="15" hidden="1">
      <c r="A52" s="408"/>
      <c r="B52" s="455"/>
      <c r="C52" s="501"/>
      <c r="D52" s="452"/>
      <c r="E52" s="457"/>
      <c r="F52" s="458"/>
      <c r="G52" s="412"/>
      <c r="H52" s="412"/>
      <c r="I52" s="410"/>
      <c r="J52" s="412"/>
      <c r="K52" s="407"/>
      <c r="L52" s="422"/>
      <c r="M52" s="409"/>
      <c r="N52" s="413"/>
      <c r="O52" s="413"/>
      <c r="P52" s="414"/>
    </row>
    <row r="53" spans="1:16" ht="15" hidden="1">
      <c r="A53" s="408"/>
      <c r="B53" s="455"/>
      <c r="C53" s="501"/>
      <c r="D53" s="452"/>
      <c r="E53" s="457"/>
      <c r="F53" s="458"/>
      <c r="G53" s="412"/>
      <c r="H53" s="412"/>
      <c r="I53" s="410"/>
      <c r="J53" s="412"/>
      <c r="K53" s="407"/>
      <c r="L53" s="422"/>
      <c r="M53" s="409"/>
      <c r="N53" s="413"/>
      <c r="O53" s="413"/>
      <c r="P53" s="414"/>
    </row>
    <row r="54" spans="1:16" ht="15" hidden="1">
      <c r="A54" s="408"/>
      <c r="B54" s="455"/>
      <c r="C54" s="501"/>
      <c r="D54" s="452"/>
      <c r="E54" s="457"/>
      <c r="F54" s="458"/>
      <c r="G54" s="412"/>
      <c r="H54" s="412"/>
      <c r="I54" s="410"/>
      <c r="J54" s="412"/>
      <c r="K54" s="407"/>
      <c r="L54" s="422"/>
      <c r="M54" s="409"/>
      <c r="N54" s="413"/>
      <c r="O54" s="413"/>
      <c r="P54" s="414"/>
    </row>
    <row r="55" spans="1:16" ht="15" hidden="1">
      <c r="A55" s="408"/>
      <c r="B55" s="455"/>
      <c r="C55" s="501"/>
      <c r="D55" s="452"/>
      <c r="E55" s="457"/>
      <c r="F55" s="458"/>
      <c r="G55" s="412"/>
      <c r="H55" s="412"/>
      <c r="I55" s="410"/>
      <c r="J55" s="412"/>
      <c r="K55" s="407"/>
      <c r="L55" s="422"/>
      <c r="M55" s="409"/>
      <c r="N55" s="413"/>
      <c r="O55" s="413"/>
      <c r="P55" s="414"/>
    </row>
    <row r="56" spans="1:16" ht="15" hidden="1">
      <c r="A56" s="98"/>
      <c r="B56" s="459"/>
      <c r="C56" s="502"/>
      <c r="D56" s="460"/>
      <c r="E56" s="461"/>
      <c r="F56" s="462"/>
      <c r="G56" s="463"/>
      <c r="H56" s="463"/>
      <c r="I56" s="464"/>
      <c r="J56" s="463"/>
      <c r="K56" s="465"/>
      <c r="L56" s="466"/>
      <c r="M56" s="467"/>
      <c r="N56" s="468"/>
      <c r="O56" s="468"/>
      <c r="P56" s="469"/>
    </row>
    <row r="57" spans="1:16" s="425" customFormat="1" ht="15.75" hidden="1">
      <c r="A57" s="436"/>
      <c r="B57" s="437"/>
      <c r="C57" s="503"/>
      <c r="D57" s="137"/>
      <c r="E57" s="427"/>
      <c r="F57" s="130"/>
      <c r="G57" s="130"/>
      <c r="H57" s="130"/>
      <c r="I57" s="429"/>
      <c r="J57" s="130"/>
      <c r="K57" s="470"/>
      <c r="L57" s="471"/>
      <c r="M57" s="427"/>
      <c r="N57" s="472"/>
      <c r="O57" s="472"/>
      <c r="P57" s="473"/>
    </row>
    <row r="58" spans="1:16" ht="15" hidden="1">
      <c r="A58" s="474"/>
      <c r="B58" s="475"/>
      <c r="C58" s="500"/>
      <c r="D58" s="475"/>
      <c r="E58" s="441"/>
      <c r="F58" s="476"/>
      <c r="G58" s="442"/>
      <c r="H58" s="442"/>
      <c r="I58" s="443"/>
      <c r="J58" s="442"/>
      <c r="K58" s="477"/>
      <c r="L58" s="446"/>
      <c r="M58" s="441"/>
      <c r="N58" s="447"/>
      <c r="O58" s="447"/>
      <c r="P58" s="439"/>
    </row>
    <row r="59" spans="1:16" ht="15" hidden="1">
      <c r="A59" s="408"/>
      <c r="B59" s="449"/>
      <c r="C59" s="501"/>
      <c r="D59" s="449"/>
      <c r="E59" s="450"/>
      <c r="F59" s="451"/>
      <c r="G59" s="412"/>
      <c r="H59" s="412"/>
      <c r="I59" s="410"/>
      <c r="J59" s="412"/>
      <c r="K59" s="415"/>
      <c r="L59" s="422"/>
      <c r="M59" s="409"/>
      <c r="N59" s="413"/>
      <c r="O59" s="413"/>
      <c r="P59" s="414"/>
    </row>
    <row r="60" spans="1:16" ht="15" hidden="1">
      <c r="A60" s="98"/>
      <c r="B60" s="460"/>
      <c r="C60" s="502"/>
      <c r="D60" s="460"/>
      <c r="E60" s="467"/>
      <c r="F60" s="478"/>
      <c r="G60" s="463"/>
      <c r="H60" s="463"/>
      <c r="I60" s="464"/>
      <c r="J60" s="463"/>
      <c r="K60" s="479"/>
      <c r="L60" s="466"/>
      <c r="M60" s="467"/>
      <c r="N60" s="468"/>
      <c r="O60" s="468"/>
      <c r="P60" s="469"/>
    </row>
    <row r="61" spans="1:16" s="12" customFormat="1" ht="15.75" hidden="1">
      <c r="A61" s="68"/>
      <c r="B61" s="480"/>
      <c r="C61" s="504"/>
      <c r="D61" s="184"/>
      <c r="E61" s="185"/>
      <c r="F61" s="162"/>
      <c r="G61" s="162"/>
      <c r="H61" s="162"/>
      <c r="I61" s="162"/>
      <c r="J61" s="162"/>
      <c r="K61" s="481"/>
      <c r="L61" s="162"/>
      <c r="M61" s="68"/>
      <c r="N61" s="186"/>
      <c r="O61" s="472"/>
      <c r="P61" s="183"/>
    </row>
    <row r="62" spans="1:16" ht="15" hidden="1">
      <c r="A62" s="487"/>
      <c r="B62" s="438"/>
      <c r="C62" s="504"/>
      <c r="D62" s="488"/>
      <c r="E62" s="487"/>
      <c r="F62" s="486"/>
      <c r="G62" s="161"/>
      <c r="H62" s="161"/>
      <c r="I62" s="190"/>
      <c r="J62" s="161"/>
      <c r="K62" s="482"/>
      <c r="L62" s="483"/>
      <c r="M62" s="84"/>
      <c r="N62" s="191"/>
      <c r="O62" s="191"/>
      <c r="P62" s="83"/>
    </row>
    <row r="63" spans="1:16" s="12" customFormat="1" ht="14.25" customHeight="1" hidden="1">
      <c r="A63" s="68"/>
      <c r="B63" s="484"/>
      <c r="C63" s="504"/>
      <c r="D63" s="184"/>
      <c r="E63" s="185"/>
      <c r="F63" s="162"/>
      <c r="G63" s="162"/>
      <c r="H63" s="162"/>
      <c r="I63" s="162"/>
      <c r="J63" s="162"/>
      <c r="K63" s="481"/>
      <c r="L63" s="162"/>
      <c r="M63" s="185"/>
      <c r="N63" s="162"/>
      <c r="O63" s="191"/>
      <c r="P63" s="183"/>
    </row>
    <row r="64" spans="1:16" s="12" customFormat="1" ht="14.25" customHeight="1" hidden="1">
      <c r="A64" s="68"/>
      <c r="B64" s="406"/>
      <c r="C64" s="504"/>
      <c r="D64" s="184"/>
      <c r="E64" s="68"/>
      <c r="F64" s="162"/>
      <c r="G64" s="162"/>
      <c r="H64" s="162"/>
      <c r="I64" s="162"/>
      <c r="J64" s="162"/>
      <c r="K64" s="481"/>
      <c r="L64" s="162"/>
      <c r="M64" s="68"/>
      <c r="N64" s="162"/>
      <c r="O64" s="191"/>
      <c r="P64" s="183"/>
    </row>
    <row r="65" spans="1:16" s="12" customFormat="1" ht="37.5" customHeight="1" hidden="1">
      <c r="A65" s="84"/>
      <c r="B65" s="433"/>
      <c r="C65" s="504"/>
      <c r="D65" s="85"/>
      <c r="E65" s="84"/>
      <c r="F65" s="161"/>
      <c r="G65" s="161"/>
      <c r="H65" s="162"/>
      <c r="I65" s="162"/>
      <c r="J65" s="161"/>
      <c r="K65" s="482"/>
      <c r="L65" s="485"/>
      <c r="M65" s="84"/>
      <c r="N65" s="162"/>
      <c r="O65" s="162"/>
      <c r="P65" s="83"/>
    </row>
    <row r="66" spans="12:30" ht="15.75" hidden="1">
      <c r="L66" s="573" t="s">
        <v>60</v>
      </c>
      <c r="M66" s="573"/>
      <c r="N66" s="573"/>
      <c r="O66" s="573"/>
      <c r="P66" s="573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31"/>
      <c r="AC66" s="31"/>
      <c r="AD66" s="31"/>
    </row>
    <row r="67" spans="1:30" s="61" customFormat="1" ht="15.75" hidden="1">
      <c r="A67" s="510"/>
      <c r="B67" s="111" t="s">
        <v>358</v>
      </c>
      <c r="C67" s="569" t="s">
        <v>710</v>
      </c>
      <c r="D67" s="569"/>
      <c r="E67" s="569"/>
      <c r="F67" s="570" t="s">
        <v>377</v>
      </c>
      <c r="G67" s="570"/>
      <c r="H67" s="570"/>
      <c r="I67" s="570"/>
      <c r="J67" s="570"/>
      <c r="K67" s="111"/>
      <c r="L67" s="570" t="s">
        <v>366</v>
      </c>
      <c r="M67" s="570"/>
      <c r="N67" s="570"/>
      <c r="O67" s="570"/>
      <c r="P67" s="570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31"/>
      <c r="AC67" s="31"/>
      <c r="AD67" s="31"/>
    </row>
    <row r="68" spans="6:30" ht="15" hidden="1">
      <c r="F68" s="156"/>
      <c r="G68" s="156"/>
      <c r="AB68" s="31"/>
      <c r="AC68" s="31"/>
      <c r="AD68" s="31"/>
    </row>
    <row r="69" spans="6:30" ht="15" hidden="1">
      <c r="F69" s="156"/>
      <c r="G69" s="156"/>
      <c r="AB69" s="31"/>
      <c r="AC69" s="31"/>
      <c r="AD69" s="31"/>
    </row>
    <row r="70" spans="6:30" ht="15" hidden="1">
      <c r="F70" s="156"/>
      <c r="G70" s="156"/>
      <c r="AB70" s="31"/>
      <c r="AC70" s="31"/>
      <c r="AD70" s="31"/>
    </row>
    <row r="71" spans="6:30" ht="15" hidden="1">
      <c r="F71" s="157"/>
      <c r="G71" s="157"/>
      <c r="H71" s="157"/>
      <c r="AB71" s="31"/>
      <c r="AC71" s="31"/>
      <c r="AD71" s="31"/>
    </row>
    <row r="72" spans="6:30" ht="15" hidden="1">
      <c r="F72" s="157"/>
      <c r="G72" s="157"/>
      <c r="H72" s="63"/>
      <c r="L72" s="157"/>
      <c r="AB72" s="31"/>
      <c r="AC72" s="31"/>
      <c r="AD72" s="31"/>
    </row>
    <row r="73" spans="1:30" s="61" customFormat="1" ht="15.75" hidden="1">
      <c r="A73" s="511"/>
      <c r="B73" s="111" t="s">
        <v>386</v>
      </c>
      <c r="C73" s="570" t="s">
        <v>711</v>
      </c>
      <c r="D73" s="570"/>
      <c r="E73" s="570"/>
      <c r="F73" s="574" t="s">
        <v>45</v>
      </c>
      <c r="G73" s="574"/>
      <c r="H73" s="574"/>
      <c r="I73" s="574"/>
      <c r="J73" s="574"/>
      <c r="K73" s="397"/>
      <c r="L73" s="570" t="s">
        <v>387</v>
      </c>
      <c r="M73" s="570"/>
      <c r="N73" s="570"/>
      <c r="O73" s="570"/>
      <c r="P73" s="570"/>
      <c r="AB73" s="158"/>
      <c r="AC73" s="158"/>
      <c r="AD73" s="158"/>
    </row>
    <row r="74" spans="12:30" ht="15" hidden="1">
      <c r="L74" s="157"/>
      <c r="AB74" s="31"/>
      <c r="AC74" s="31"/>
      <c r="AD74" s="31"/>
    </row>
    <row r="75" ht="15" hidden="1"/>
    <row r="76" ht="15" hidden="1"/>
    <row r="77" ht="10.5" customHeight="1"/>
  </sheetData>
  <sheetProtection/>
  <mergeCells count="17">
    <mergeCell ref="L66:P66"/>
    <mergeCell ref="C67:E67"/>
    <mergeCell ref="F67:J67"/>
    <mergeCell ref="L67:P67"/>
    <mergeCell ref="C73:E73"/>
    <mergeCell ref="F73:J73"/>
    <mergeCell ref="L73:P73"/>
    <mergeCell ref="A1:P1"/>
    <mergeCell ref="A2:P2"/>
    <mergeCell ref="A4:A5"/>
    <mergeCell ref="B4:B5"/>
    <mergeCell ref="C4:C5"/>
    <mergeCell ref="D4:D5"/>
    <mergeCell ref="E4:H4"/>
    <mergeCell ref="K4:K5"/>
    <mergeCell ref="L4:O4"/>
    <mergeCell ref="P4:P5"/>
  </mergeCells>
  <printOptions/>
  <pageMargins left="0.17" right="0.17" top="0.17" bottom="0.17" header="0.17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27" sqref="D27"/>
    </sheetView>
  </sheetViews>
  <sheetFormatPr defaultColWidth="8.796875" defaultRowHeight="15"/>
  <cols>
    <col min="1" max="1" width="3.59765625" style="0" customWidth="1"/>
    <col min="2" max="2" width="18" style="0" customWidth="1"/>
    <col min="3" max="3" width="4.19921875" style="5" customWidth="1"/>
    <col min="4" max="4" width="3.19921875" style="0" customWidth="1"/>
    <col min="5" max="5" width="6.09765625" style="5" customWidth="1"/>
    <col min="6" max="6" width="5" style="0" customWidth="1"/>
    <col min="7" max="7" width="10.5" style="0" customWidth="1"/>
    <col min="8" max="8" width="10.09765625" style="0" customWidth="1"/>
    <col min="9" max="9" width="8.59765625" style="0" customWidth="1"/>
    <col min="10" max="10" width="22.09765625" style="0" customWidth="1"/>
    <col min="11" max="11" width="11.3984375" style="0" customWidth="1"/>
    <col min="12" max="12" width="6" style="0" customWidth="1"/>
    <col min="13" max="14" width="8.3984375" style="0" customWidth="1"/>
  </cols>
  <sheetData>
    <row r="1" spans="12:14" ht="15.75">
      <c r="L1" s="544" t="s">
        <v>658</v>
      </c>
      <c r="M1" s="545"/>
      <c r="N1" s="545"/>
    </row>
    <row r="2" spans="1:14" ht="18.75">
      <c r="A2" s="546" t="s">
        <v>659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</row>
    <row r="3" spans="1:14" ht="16.5">
      <c r="A3" s="547" t="s">
        <v>700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</row>
    <row r="4" spans="1:14" ht="15.75">
      <c r="A4" s="274"/>
      <c r="B4" s="275"/>
      <c r="C4" s="271"/>
      <c r="D4" s="276"/>
      <c r="E4" s="277"/>
      <c r="F4" s="276"/>
      <c r="G4" s="276"/>
      <c r="H4" s="276"/>
      <c r="I4" s="276"/>
      <c r="J4" s="276"/>
      <c r="K4" s="276"/>
      <c r="L4" s="276"/>
      <c r="M4" s="276"/>
      <c r="N4" s="278"/>
    </row>
    <row r="5" spans="1:14" ht="31.5" customHeight="1">
      <c r="A5" s="548" t="s">
        <v>8</v>
      </c>
      <c r="B5" s="548" t="s">
        <v>660</v>
      </c>
      <c r="C5" s="548" t="s">
        <v>661</v>
      </c>
      <c r="D5" s="550" t="s">
        <v>454</v>
      </c>
      <c r="E5" s="550" t="s">
        <v>13</v>
      </c>
      <c r="F5" s="550" t="s">
        <v>662</v>
      </c>
      <c r="G5" s="561" t="s">
        <v>699</v>
      </c>
      <c r="H5" s="562"/>
      <c r="I5" s="563"/>
      <c r="J5" s="554" t="s">
        <v>663</v>
      </c>
      <c r="K5" s="556" t="s">
        <v>664</v>
      </c>
      <c r="L5" s="557"/>
      <c r="M5" s="557"/>
      <c r="N5" s="558"/>
    </row>
    <row r="6" spans="1:14" ht="38.25">
      <c r="A6" s="549"/>
      <c r="B6" s="549"/>
      <c r="C6" s="549"/>
      <c r="D6" s="551"/>
      <c r="E6" s="551"/>
      <c r="F6" s="551"/>
      <c r="G6" s="221" t="s">
        <v>455</v>
      </c>
      <c r="H6" s="221" t="s">
        <v>665</v>
      </c>
      <c r="I6" s="279" t="s">
        <v>103</v>
      </c>
      <c r="J6" s="555"/>
      <c r="K6" s="279" t="s">
        <v>666</v>
      </c>
      <c r="L6" s="279" t="s">
        <v>454</v>
      </c>
      <c r="M6" s="279" t="s">
        <v>667</v>
      </c>
      <c r="N6" s="221" t="s">
        <v>668</v>
      </c>
    </row>
    <row r="7" spans="1:14" ht="15">
      <c r="A7" s="280" t="s">
        <v>0</v>
      </c>
      <c r="B7" s="280" t="s">
        <v>1</v>
      </c>
      <c r="C7" s="280">
        <v>1</v>
      </c>
      <c r="D7" s="281">
        <v>2</v>
      </c>
      <c r="E7" s="281"/>
      <c r="F7" s="280">
        <v>3</v>
      </c>
      <c r="G7" s="281">
        <v>4</v>
      </c>
      <c r="H7" s="280">
        <v>5</v>
      </c>
      <c r="I7" s="281">
        <v>6</v>
      </c>
      <c r="J7" s="280" t="s">
        <v>2</v>
      </c>
      <c r="K7" s="281" t="s">
        <v>3</v>
      </c>
      <c r="L7" s="280">
        <v>8</v>
      </c>
      <c r="M7" s="281">
        <v>9</v>
      </c>
      <c r="N7" s="280" t="s">
        <v>669</v>
      </c>
    </row>
    <row r="8" spans="1:14" ht="15">
      <c r="A8" s="282" t="s">
        <v>0</v>
      </c>
      <c r="B8" s="283" t="s">
        <v>670</v>
      </c>
      <c r="C8" s="284"/>
      <c r="D8" s="285"/>
      <c r="E8" s="285"/>
      <c r="F8" s="285"/>
      <c r="G8" s="286"/>
      <c r="H8" s="286"/>
      <c r="I8" s="286"/>
      <c r="J8" s="287"/>
      <c r="K8" s="284"/>
      <c r="L8" s="288"/>
      <c r="M8" s="289"/>
      <c r="N8" s="290"/>
    </row>
    <row r="9" spans="1:14" ht="38.25">
      <c r="A9" s="291">
        <v>1</v>
      </c>
      <c r="B9" s="292" t="s">
        <v>671</v>
      </c>
      <c r="C9" s="293" t="s">
        <v>672</v>
      </c>
      <c r="D9" s="294">
        <v>2</v>
      </c>
      <c r="E9" s="293"/>
      <c r="F9" s="294">
        <v>2009</v>
      </c>
      <c r="G9" s="295">
        <v>5600000</v>
      </c>
      <c r="H9" s="296">
        <f>G9</f>
        <v>5600000</v>
      </c>
      <c r="I9" s="297">
        <v>0</v>
      </c>
      <c r="J9" s="298" t="s">
        <v>673</v>
      </c>
      <c r="K9" s="291" t="s">
        <v>674</v>
      </c>
      <c r="L9" s="299" t="s">
        <v>675</v>
      </c>
      <c r="M9" s="299" t="s">
        <v>676</v>
      </c>
      <c r="N9" s="300">
        <f>10.8*3000</f>
        <v>32400.000000000004</v>
      </c>
    </row>
    <row r="10" spans="1:14" ht="30">
      <c r="A10" s="301">
        <v>2</v>
      </c>
      <c r="B10" s="302" t="s">
        <v>677</v>
      </c>
      <c r="C10" s="303" t="s">
        <v>672</v>
      </c>
      <c r="D10" s="304">
        <v>1</v>
      </c>
      <c r="E10" s="303"/>
      <c r="F10" s="304">
        <v>2009</v>
      </c>
      <c r="G10" s="305">
        <v>2600000</v>
      </c>
      <c r="H10" s="306">
        <f>G10</f>
        <v>2600000</v>
      </c>
      <c r="I10" s="307">
        <v>0</v>
      </c>
      <c r="J10" s="304" t="s">
        <v>678</v>
      </c>
      <c r="K10" s="301" t="s">
        <v>674</v>
      </c>
      <c r="L10" s="308" t="s">
        <v>679</v>
      </c>
      <c r="M10" s="308" t="s">
        <v>676</v>
      </c>
      <c r="N10" s="309">
        <f>3000*3.6</f>
        <v>10800</v>
      </c>
    </row>
    <row r="11" spans="1:14" ht="30">
      <c r="A11" s="301">
        <v>3</v>
      </c>
      <c r="B11" s="302" t="s">
        <v>680</v>
      </c>
      <c r="C11" s="303" t="s">
        <v>672</v>
      </c>
      <c r="D11" s="304">
        <v>1</v>
      </c>
      <c r="E11" s="303"/>
      <c r="F11" s="304">
        <v>2009</v>
      </c>
      <c r="G11" s="305">
        <v>2900000</v>
      </c>
      <c r="H11" s="306">
        <f>G11</f>
        <v>2900000</v>
      </c>
      <c r="I11" s="307">
        <v>0</v>
      </c>
      <c r="J11" s="304" t="s">
        <v>678</v>
      </c>
      <c r="K11" s="301" t="s">
        <v>674</v>
      </c>
      <c r="L11" s="308" t="s">
        <v>681</v>
      </c>
      <c r="M11" s="308" t="s">
        <v>676</v>
      </c>
      <c r="N11" s="309">
        <f>4.2*3000</f>
        <v>12600</v>
      </c>
    </row>
    <row r="12" spans="1:14" ht="30">
      <c r="A12" s="301">
        <v>4</v>
      </c>
      <c r="B12" s="302" t="s">
        <v>169</v>
      </c>
      <c r="C12" s="303" t="s">
        <v>672</v>
      </c>
      <c r="D12" s="304">
        <v>1</v>
      </c>
      <c r="E12" s="303"/>
      <c r="F12" s="304">
        <v>2010</v>
      </c>
      <c r="G12" s="305">
        <v>26900000</v>
      </c>
      <c r="H12" s="306">
        <f>G12</f>
        <v>26900000</v>
      </c>
      <c r="I12" s="307">
        <v>0</v>
      </c>
      <c r="J12" s="304" t="s">
        <v>682</v>
      </c>
      <c r="K12" s="301" t="s">
        <v>674</v>
      </c>
      <c r="L12" s="308" t="s">
        <v>683</v>
      </c>
      <c r="M12" s="308" t="s">
        <v>676</v>
      </c>
      <c r="N12" s="309">
        <f>2.8*3000</f>
        <v>8400</v>
      </c>
    </row>
    <row r="13" spans="1:14" ht="30">
      <c r="A13" s="301">
        <v>5</v>
      </c>
      <c r="B13" s="302" t="s">
        <v>684</v>
      </c>
      <c r="C13" s="303" t="s">
        <v>672</v>
      </c>
      <c r="D13" s="304">
        <v>1</v>
      </c>
      <c r="E13" s="303"/>
      <c r="F13" s="310">
        <v>2011</v>
      </c>
      <c r="G13" s="305">
        <v>19800000</v>
      </c>
      <c r="H13" s="306">
        <v>14850000</v>
      </c>
      <c r="I13" s="307">
        <f>G13-H13</f>
        <v>4950000</v>
      </c>
      <c r="J13" s="304" t="s">
        <v>682</v>
      </c>
      <c r="K13" s="301" t="s">
        <v>674</v>
      </c>
      <c r="L13" s="308" t="s">
        <v>685</v>
      </c>
      <c r="M13" s="308" t="s">
        <v>676</v>
      </c>
      <c r="N13" s="311">
        <f>14.4*3000</f>
        <v>43200</v>
      </c>
    </row>
    <row r="14" spans="1:14" s="24" customFormat="1" ht="25.5">
      <c r="A14" s="312">
        <v>6</v>
      </c>
      <c r="B14" s="313" t="s">
        <v>686</v>
      </c>
      <c r="C14" s="314" t="s">
        <v>672</v>
      </c>
      <c r="D14" s="314">
        <v>1</v>
      </c>
      <c r="E14" s="314"/>
      <c r="F14" s="315">
        <v>2007</v>
      </c>
      <c r="G14" s="316">
        <v>37800000</v>
      </c>
      <c r="H14" s="317">
        <v>30240000</v>
      </c>
      <c r="I14" s="318">
        <f>G14-H14</f>
        <v>7560000</v>
      </c>
      <c r="J14" s="314" t="s">
        <v>687</v>
      </c>
      <c r="K14" s="312" t="s">
        <v>674</v>
      </c>
      <c r="L14" s="308" t="s">
        <v>688</v>
      </c>
      <c r="M14" s="308" t="s">
        <v>676</v>
      </c>
      <c r="N14" s="311">
        <f>1.5*3000</f>
        <v>4500</v>
      </c>
    </row>
    <row r="15" spans="1:14" s="24" customFormat="1" ht="38.25">
      <c r="A15" s="312">
        <v>7</v>
      </c>
      <c r="B15" s="313" t="s">
        <v>689</v>
      </c>
      <c r="C15" s="314" t="s">
        <v>672</v>
      </c>
      <c r="D15" s="314">
        <v>1</v>
      </c>
      <c r="E15" s="314"/>
      <c r="F15" s="315">
        <v>2004</v>
      </c>
      <c r="G15" s="316">
        <v>0</v>
      </c>
      <c r="H15" s="317">
        <v>0</v>
      </c>
      <c r="I15" s="318"/>
      <c r="J15" s="314" t="s">
        <v>690</v>
      </c>
      <c r="K15" s="312" t="s">
        <v>674</v>
      </c>
      <c r="L15" s="308" t="s">
        <v>691</v>
      </c>
      <c r="M15" s="308" t="s">
        <v>676</v>
      </c>
      <c r="N15" s="311">
        <f>5.8*3000</f>
        <v>17400</v>
      </c>
    </row>
    <row r="16" spans="1:14" s="24" customFormat="1" ht="15">
      <c r="A16" s="312">
        <v>8</v>
      </c>
      <c r="B16" s="313" t="s">
        <v>692</v>
      </c>
      <c r="C16" s="314" t="s">
        <v>672</v>
      </c>
      <c r="D16" s="314">
        <v>1</v>
      </c>
      <c r="E16" s="314"/>
      <c r="F16" s="315">
        <v>2004</v>
      </c>
      <c r="G16" s="316">
        <v>0</v>
      </c>
      <c r="H16" s="317">
        <v>0</v>
      </c>
      <c r="I16" s="318"/>
      <c r="J16" s="314" t="s">
        <v>690</v>
      </c>
      <c r="K16" s="312" t="s">
        <v>674</v>
      </c>
      <c r="L16" s="308" t="s">
        <v>693</v>
      </c>
      <c r="M16" s="308" t="s">
        <v>676</v>
      </c>
      <c r="N16" s="311">
        <f>2.5*3000</f>
        <v>7500</v>
      </c>
    </row>
    <row r="17" spans="1:14" ht="25.5">
      <c r="A17" s="301">
        <v>9</v>
      </c>
      <c r="B17" s="319" t="s">
        <v>694</v>
      </c>
      <c r="C17" s="303" t="s">
        <v>672</v>
      </c>
      <c r="D17" s="304">
        <v>1</v>
      </c>
      <c r="E17" s="303"/>
      <c r="F17" s="310">
        <v>2009</v>
      </c>
      <c r="G17" s="320">
        <v>9000000</v>
      </c>
      <c r="H17" s="321">
        <v>9000000</v>
      </c>
      <c r="I17" s="322"/>
      <c r="J17" s="323" t="s">
        <v>695</v>
      </c>
      <c r="K17" s="301" t="s">
        <v>674</v>
      </c>
      <c r="L17" s="308" t="s">
        <v>696</v>
      </c>
      <c r="M17" s="308" t="s">
        <v>676</v>
      </c>
      <c r="N17" s="324">
        <f>0.5*3000</f>
        <v>1500</v>
      </c>
    </row>
    <row r="18" spans="1:14" ht="15">
      <c r="A18" s="325"/>
      <c r="B18" s="283" t="s">
        <v>697</v>
      </c>
      <c r="C18" s="325"/>
      <c r="D18" s="325"/>
      <c r="E18" s="325"/>
      <c r="F18" s="325"/>
      <c r="G18" s="326">
        <f>SUM(G9:G17)</f>
        <v>104600000</v>
      </c>
      <c r="H18" s="326">
        <f>SUM(H9:H17)</f>
        <v>92090000</v>
      </c>
      <c r="I18" s="326">
        <f>SUM(I9:I17)</f>
        <v>12510000</v>
      </c>
      <c r="J18" s="286"/>
      <c r="K18" s="286"/>
      <c r="L18" s="286"/>
      <c r="M18" s="286"/>
      <c r="N18" s="327">
        <f>SUM(N9:N17)</f>
        <v>138300</v>
      </c>
    </row>
    <row r="19" spans="1:14" ht="22.5" customHeight="1">
      <c r="A19" s="559" t="s">
        <v>698</v>
      </c>
      <c r="B19" s="559"/>
      <c r="C19" s="559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59"/>
    </row>
    <row r="20" spans="1:14" ht="15.75">
      <c r="A20" s="328"/>
      <c r="B20" s="329"/>
      <c r="C20" s="330"/>
      <c r="D20" s="331"/>
      <c r="E20" s="330"/>
      <c r="F20" s="331"/>
      <c r="G20" s="331"/>
      <c r="H20" s="331"/>
      <c r="I20" s="332"/>
      <c r="J20" s="333"/>
      <c r="K20" s="333"/>
      <c r="L20" s="333"/>
      <c r="M20" s="333"/>
      <c r="N20" s="333"/>
    </row>
    <row r="21" spans="1:14" ht="15.75">
      <c r="A21" s="560"/>
      <c r="B21" s="560"/>
      <c r="C21" s="560"/>
      <c r="D21" s="560"/>
      <c r="E21" s="560"/>
      <c r="F21" s="560"/>
      <c r="G21" s="560"/>
      <c r="H21" s="564"/>
      <c r="I21" s="564"/>
      <c r="J21" s="564"/>
      <c r="K21" s="564"/>
      <c r="L21" s="564"/>
      <c r="M21" s="564"/>
      <c r="N21" s="564"/>
    </row>
    <row r="22" spans="1:14" ht="15.75">
      <c r="A22" s="328"/>
      <c r="B22" s="334"/>
      <c r="C22" s="560"/>
      <c r="D22" s="560"/>
      <c r="E22" s="560"/>
      <c r="F22" s="560"/>
      <c r="G22" s="560"/>
      <c r="H22" s="560"/>
      <c r="I22" s="332"/>
      <c r="J22" s="332"/>
      <c r="K22" s="332"/>
      <c r="L22" s="332"/>
      <c r="M22" s="332"/>
      <c r="N22" s="335"/>
    </row>
    <row r="23" spans="1:14" ht="15.75">
      <c r="A23" s="328"/>
      <c r="B23" s="236"/>
      <c r="C23" s="330"/>
      <c r="D23" s="331"/>
      <c r="E23" s="330"/>
      <c r="F23" s="331"/>
      <c r="G23" s="331"/>
      <c r="H23" s="331"/>
      <c r="I23" s="332"/>
      <c r="J23" s="332"/>
      <c r="K23" s="332"/>
      <c r="L23" s="332"/>
      <c r="M23" s="332"/>
      <c r="N23" s="335"/>
    </row>
    <row r="24" spans="1:14" ht="15.75">
      <c r="A24" s="328"/>
      <c r="B24" s="236"/>
      <c r="C24" s="330"/>
      <c r="D24" s="331"/>
      <c r="E24" s="330"/>
      <c r="F24" s="331"/>
      <c r="G24" s="331"/>
      <c r="H24" s="331"/>
      <c r="I24" s="332"/>
      <c r="J24" s="332"/>
      <c r="K24" s="332"/>
      <c r="L24" s="332"/>
      <c r="M24" s="332"/>
      <c r="N24" s="335"/>
    </row>
    <row r="25" spans="1:14" ht="16.5">
      <c r="A25" s="552"/>
      <c r="B25" s="552"/>
      <c r="C25" s="553"/>
      <c r="D25" s="553"/>
      <c r="E25" s="553"/>
      <c r="F25" s="553"/>
      <c r="G25" s="553"/>
      <c r="H25" s="553"/>
      <c r="I25" s="553"/>
      <c r="J25" s="553"/>
      <c r="K25" s="553"/>
      <c r="L25" s="568"/>
      <c r="M25" s="568"/>
      <c r="N25" s="568"/>
    </row>
    <row r="26" spans="1:14" ht="15.75">
      <c r="A26" s="328"/>
      <c r="B26" s="236"/>
      <c r="C26" s="330"/>
      <c r="D26" s="331"/>
      <c r="E26" s="330"/>
      <c r="F26" s="331"/>
      <c r="G26" s="331"/>
      <c r="H26" s="331"/>
      <c r="I26" s="332"/>
      <c r="J26" s="332"/>
      <c r="K26" s="332"/>
      <c r="L26" s="332"/>
      <c r="M26" s="332"/>
      <c r="N26" s="335"/>
    </row>
    <row r="27" spans="1:14" ht="18.75">
      <c r="A27" s="328"/>
      <c r="B27" s="336"/>
      <c r="C27" s="565"/>
      <c r="D27" s="565"/>
      <c r="E27" s="565"/>
      <c r="F27" s="566"/>
      <c r="G27" s="566"/>
      <c r="H27" s="566"/>
      <c r="I27" s="567"/>
      <c r="J27" s="567"/>
      <c r="K27" s="567"/>
      <c r="L27" s="567"/>
      <c r="M27" s="567"/>
      <c r="N27" s="567"/>
    </row>
    <row r="31" ht="18.75">
      <c r="B31" s="337"/>
    </row>
    <row r="32" ht="18.75">
      <c r="B32" s="338"/>
    </row>
  </sheetData>
  <sheetProtection/>
  <mergeCells count="27">
    <mergeCell ref="L21:N21"/>
    <mergeCell ref="C27:E27"/>
    <mergeCell ref="F27:H27"/>
    <mergeCell ref="I27:J27"/>
    <mergeCell ref="K27:N27"/>
    <mergeCell ref="C22:E22"/>
    <mergeCell ref="F22:H22"/>
    <mergeCell ref="L25:N25"/>
    <mergeCell ref="A25:B25"/>
    <mergeCell ref="C25:G25"/>
    <mergeCell ref="H25:K25"/>
    <mergeCell ref="J5:J6"/>
    <mergeCell ref="K5:N5"/>
    <mergeCell ref="A19:N19"/>
    <mergeCell ref="A21:B21"/>
    <mergeCell ref="C21:G21"/>
    <mergeCell ref="G5:I5"/>
    <mergeCell ref="H21:K21"/>
    <mergeCell ref="L1:N1"/>
    <mergeCell ref="A2:N2"/>
    <mergeCell ref="A3:N3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03"/>
  <sheetViews>
    <sheetView zoomScale="115" zoomScaleNormal="115" zoomScalePageLayoutView="0" workbookViewId="0" topLeftCell="A19">
      <selection activeCell="D27" sqref="D27"/>
    </sheetView>
  </sheetViews>
  <sheetFormatPr defaultColWidth="8.796875" defaultRowHeight="15"/>
  <cols>
    <col min="1" max="1" width="5.59765625" style="24" customWidth="1"/>
    <col min="2" max="2" width="33" style="24" customWidth="1"/>
    <col min="3" max="3" width="5.5" style="24" customWidth="1"/>
    <col min="4" max="4" width="16.69921875" style="177" customWidth="1"/>
    <col min="5" max="5" width="5.09765625" style="177" customWidth="1"/>
    <col min="6" max="6" width="10.3984375" style="24" customWidth="1"/>
    <col min="7" max="7" width="10.69921875" style="24" hidden="1" customWidth="1"/>
    <col min="8" max="8" width="8.5" style="24" customWidth="1"/>
    <col min="9" max="9" width="4.8984375" style="177" customWidth="1"/>
    <col min="10" max="10" width="11.8984375" style="24" customWidth="1"/>
    <col min="11" max="11" width="8.19921875" style="24" customWidth="1"/>
    <col min="12" max="12" width="5.09765625" style="24" customWidth="1"/>
    <col min="13" max="14" width="6.3984375" style="24" customWidth="1"/>
    <col min="15" max="15" width="7" style="24" customWidth="1"/>
    <col min="16" max="16" width="11.09765625" style="0" bestFit="1" customWidth="1"/>
  </cols>
  <sheetData>
    <row r="1" spans="1:29" ht="15.75">
      <c r="A1" s="175" t="s">
        <v>378</v>
      </c>
      <c r="K1" s="570" t="s">
        <v>381</v>
      </c>
      <c r="L1" s="570"/>
      <c r="M1" s="570"/>
      <c r="N1" s="570"/>
      <c r="O1" s="570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31"/>
      <c r="AB1" s="31"/>
      <c r="AC1" s="31"/>
    </row>
    <row r="2" spans="1:29" ht="17.25" customHeight="1">
      <c r="A2" s="175" t="s">
        <v>379</v>
      </c>
      <c r="K2" s="575"/>
      <c r="L2" s="575"/>
      <c r="M2" s="575"/>
      <c r="N2" s="575"/>
      <c r="O2" s="575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31"/>
      <c r="AB2" s="31"/>
      <c r="AC2" s="31"/>
    </row>
    <row r="3" spans="1:29" ht="20.25">
      <c r="A3" s="576" t="s">
        <v>655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31"/>
      <c r="AB3" s="31"/>
      <c r="AC3" s="31"/>
    </row>
    <row r="4" spans="1:29" s="339" customFormat="1" ht="15">
      <c r="A4" s="178"/>
      <c r="B4" s="178" t="s">
        <v>656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 t="s">
        <v>415</v>
      </c>
      <c r="O4" s="178"/>
      <c r="AA4" s="340">
        <f>40000000+393880000+1048470000+1307075000</f>
        <v>2789425000</v>
      </c>
      <c r="AB4" s="340"/>
      <c r="AC4" s="340"/>
    </row>
    <row r="5" spans="1:29" s="339" customFormat="1" ht="15">
      <c r="A5" s="178"/>
      <c r="B5" s="178" t="s">
        <v>416</v>
      </c>
      <c r="C5" s="178"/>
      <c r="D5" s="178" t="s">
        <v>365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AA5" s="340">
        <f>793880000</f>
        <v>793880000</v>
      </c>
      <c r="AB5" s="340"/>
      <c r="AC5" s="340"/>
    </row>
    <row r="6" spans="1:29" s="339" customFormat="1" ht="15">
      <c r="A6" s="178"/>
      <c r="B6" s="178" t="s">
        <v>364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AA6" s="340">
        <f>1048470000+1307075000</f>
        <v>2355545000</v>
      </c>
      <c r="AB6" s="340"/>
      <c r="AC6" s="340"/>
    </row>
    <row r="7" spans="1:29" s="339" customFormat="1" ht="15">
      <c r="A7" s="178"/>
      <c r="B7" s="178" t="s">
        <v>384</v>
      </c>
      <c r="C7" s="178"/>
      <c r="D7" s="178" t="s">
        <v>385</v>
      </c>
      <c r="E7" s="178"/>
      <c r="F7" s="178"/>
      <c r="G7" s="178"/>
      <c r="H7" s="178"/>
      <c r="I7" s="178"/>
      <c r="J7" s="178"/>
      <c r="K7" s="178" t="s">
        <v>366</v>
      </c>
      <c r="L7" s="178"/>
      <c r="M7" s="178"/>
      <c r="N7" s="178"/>
      <c r="O7" s="178"/>
      <c r="AA7" s="340">
        <f>SUM(AA6:AA6)</f>
        <v>2355545000</v>
      </c>
      <c r="AB7" s="340"/>
      <c r="AC7" s="340"/>
    </row>
    <row r="8" spans="1:29" s="339" customFormat="1" ht="15">
      <c r="A8" s="178"/>
      <c r="B8" s="178" t="s">
        <v>367</v>
      </c>
      <c r="C8" s="178"/>
      <c r="D8" s="178" t="s">
        <v>389</v>
      </c>
      <c r="E8" s="178"/>
      <c r="F8" s="178"/>
      <c r="G8" s="178"/>
      <c r="H8" s="178"/>
      <c r="I8" s="178"/>
      <c r="J8" s="178"/>
      <c r="K8" s="178" t="s">
        <v>368</v>
      </c>
      <c r="L8" s="178"/>
      <c r="M8" s="178"/>
      <c r="N8" s="178"/>
      <c r="O8" s="178"/>
      <c r="AA8" s="340">
        <f>16500000+16166000</f>
        <v>32666000</v>
      </c>
      <c r="AB8" s="340"/>
      <c r="AC8" s="340"/>
    </row>
    <row r="9" spans="1:29" s="339" customFormat="1" ht="15">
      <c r="A9" s="178"/>
      <c r="B9" s="178" t="s">
        <v>388</v>
      </c>
      <c r="C9" s="178"/>
      <c r="D9" s="178" t="s">
        <v>390</v>
      </c>
      <c r="E9" s="178"/>
      <c r="F9" s="178"/>
      <c r="G9" s="178"/>
      <c r="H9" s="178"/>
      <c r="I9" s="178"/>
      <c r="J9" s="178"/>
      <c r="K9" s="178" t="s">
        <v>368</v>
      </c>
      <c r="L9" s="178"/>
      <c r="M9" s="178"/>
      <c r="N9" s="178"/>
      <c r="O9" s="178"/>
      <c r="AA9" s="340">
        <f>SUM(AA7:AA8)</f>
        <v>2388211000</v>
      </c>
      <c r="AB9" s="340"/>
      <c r="AC9" s="340"/>
    </row>
    <row r="10" spans="1:29" s="339" customFormat="1" ht="15">
      <c r="A10" s="178"/>
      <c r="B10" s="178" t="s">
        <v>400</v>
      </c>
      <c r="C10" s="178"/>
      <c r="D10" s="178" t="s">
        <v>407</v>
      </c>
      <c r="E10" s="178"/>
      <c r="F10" s="178"/>
      <c r="G10" s="178"/>
      <c r="H10" s="178"/>
      <c r="I10" s="178"/>
      <c r="J10" s="178"/>
      <c r="K10" s="178" t="s">
        <v>368</v>
      </c>
      <c r="L10" s="178"/>
      <c r="M10" s="178"/>
      <c r="N10" s="178"/>
      <c r="O10" s="178"/>
      <c r="AA10" s="340"/>
      <c r="AB10" s="340"/>
      <c r="AC10" s="340"/>
    </row>
    <row r="11" spans="1:29" s="339" customFormat="1" ht="15">
      <c r="A11" s="178"/>
      <c r="B11" s="178" t="s">
        <v>401</v>
      </c>
      <c r="C11" s="178"/>
      <c r="D11" s="178" t="s">
        <v>408</v>
      </c>
      <c r="E11" s="178"/>
      <c r="F11" s="178"/>
      <c r="G11" s="178"/>
      <c r="H11" s="178"/>
      <c r="I11" s="178"/>
      <c r="J11" s="178"/>
      <c r="K11" s="178" t="s">
        <v>368</v>
      </c>
      <c r="L11" s="178"/>
      <c r="M11" s="178"/>
      <c r="N11" s="178"/>
      <c r="O11" s="178"/>
      <c r="AA11" s="340"/>
      <c r="AB11" s="340"/>
      <c r="AC11" s="340"/>
    </row>
    <row r="12" spans="1:29" s="339" customFormat="1" ht="15">
      <c r="A12" s="178"/>
      <c r="B12" s="178" t="s">
        <v>402</v>
      </c>
      <c r="C12" s="178"/>
      <c r="D12" s="178" t="s">
        <v>409</v>
      </c>
      <c r="E12" s="178"/>
      <c r="F12" s="178"/>
      <c r="G12" s="178"/>
      <c r="H12" s="178"/>
      <c r="I12" s="178"/>
      <c r="J12" s="178"/>
      <c r="K12" s="178" t="s">
        <v>368</v>
      </c>
      <c r="L12" s="178"/>
      <c r="M12" s="178"/>
      <c r="N12" s="178"/>
      <c r="O12" s="178"/>
      <c r="AA12" s="340"/>
      <c r="AB12" s="340"/>
      <c r="AC12" s="340"/>
    </row>
    <row r="13" spans="1:29" s="339" customFormat="1" ht="15">
      <c r="A13" s="178"/>
      <c r="B13" s="178" t="s">
        <v>403</v>
      </c>
      <c r="C13" s="178"/>
      <c r="D13" s="178" t="s">
        <v>410</v>
      </c>
      <c r="E13" s="178"/>
      <c r="F13" s="178"/>
      <c r="G13" s="178"/>
      <c r="H13" s="178"/>
      <c r="I13" s="178"/>
      <c r="J13" s="178"/>
      <c r="K13" s="178" t="s">
        <v>368</v>
      </c>
      <c r="L13" s="178"/>
      <c r="M13" s="178"/>
      <c r="N13" s="178"/>
      <c r="O13" s="178"/>
      <c r="AA13" s="340"/>
      <c r="AB13" s="340"/>
      <c r="AC13" s="340"/>
    </row>
    <row r="14" spans="1:29" s="339" customFormat="1" ht="15">
      <c r="A14" s="178"/>
      <c r="B14" s="178" t="s">
        <v>404</v>
      </c>
      <c r="C14" s="178"/>
      <c r="D14" s="178" t="s">
        <v>411</v>
      </c>
      <c r="E14" s="178"/>
      <c r="F14" s="178"/>
      <c r="G14" s="178"/>
      <c r="H14" s="178"/>
      <c r="I14" s="178"/>
      <c r="J14" s="178"/>
      <c r="K14" s="178" t="s">
        <v>368</v>
      </c>
      <c r="L14" s="178"/>
      <c r="M14" s="178"/>
      <c r="N14" s="178"/>
      <c r="O14" s="178"/>
      <c r="AA14" s="340"/>
      <c r="AB14" s="340"/>
      <c r="AC14" s="340"/>
    </row>
    <row r="15" spans="1:29" s="339" customFormat="1" ht="15">
      <c r="A15" s="178"/>
      <c r="B15" s="178" t="s">
        <v>399</v>
      </c>
      <c r="C15" s="178"/>
      <c r="D15" s="178" t="s">
        <v>412</v>
      </c>
      <c r="E15" s="178"/>
      <c r="F15" s="178"/>
      <c r="G15" s="178"/>
      <c r="H15" s="178"/>
      <c r="I15" s="178"/>
      <c r="J15" s="178"/>
      <c r="K15" s="178" t="s">
        <v>368</v>
      </c>
      <c r="L15" s="178"/>
      <c r="M15" s="178"/>
      <c r="N15" s="178"/>
      <c r="O15" s="178"/>
      <c r="AA15" s="340"/>
      <c r="AB15" s="340"/>
      <c r="AC15" s="340"/>
    </row>
    <row r="16" spans="1:29" s="339" customFormat="1" ht="15">
      <c r="A16" s="178"/>
      <c r="B16" s="178" t="s">
        <v>405</v>
      </c>
      <c r="C16" s="178"/>
      <c r="D16" s="178" t="s">
        <v>413</v>
      </c>
      <c r="E16" s="178"/>
      <c r="F16" s="178"/>
      <c r="G16" s="178"/>
      <c r="H16" s="178"/>
      <c r="I16" s="178"/>
      <c r="J16" s="178"/>
      <c r="K16" s="178" t="s">
        <v>368</v>
      </c>
      <c r="L16" s="178"/>
      <c r="M16" s="178"/>
      <c r="N16" s="178"/>
      <c r="O16" s="178"/>
      <c r="AA16" s="340"/>
      <c r="AB16" s="340"/>
      <c r="AC16" s="340"/>
    </row>
    <row r="17" spans="1:29" s="339" customFormat="1" ht="15">
      <c r="A17" s="178"/>
      <c r="B17" s="178" t="s">
        <v>406</v>
      </c>
      <c r="C17" s="178"/>
      <c r="D17" s="178" t="s">
        <v>414</v>
      </c>
      <c r="E17" s="178"/>
      <c r="F17" s="178"/>
      <c r="G17" s="178"/>
      <c r="H17" s="178"/>
      <c r="I17" s="178"/>
      <c r="J17" s="178"/>
      <c r="K17" s="178" t="s">
        <v>368</v>
      </c>
      <c r="L17" s="178"/>
      <c r="M17" s="178"/>
      <c r="N17" s="178"/>
      <c r="O17" s="178"/>
      <c r="AA17" s="340"/>
      <c r="AB17" s="340"/>
      <c r="AC17" s="340"/>
    </row>
    <row r="18" spans="1:29" s="339" customFormat="1" ht="15">
      <c r="A18" s="178"/>
      <c r="B18" s="178" t="s">
        <v>369</v>
      </c>
      <c r="C18" s="178"/>
      <c r="D18" s="178"/>
      <c r="E18" s="178"/>
      <c r="F18" s="178"/>
      <c r="G18" s="178"/>
      <c r="H18" s="178"/>
      <c r="I18" s="178"/>
      <c r="J18" s="178"/>
      <c r="K18" s="341"/>
      <c r="L18" s="178"/>
      <c r="M18" s="178"/>
      <c r="N18" s="178"/>
      <c r="O18" s="178"/>
      <c r="AA18" s="340"/>
      <c r="AB18" s="340"/>
      <c r="AC18" s="340"/>
    </row>
    <row r="19" spans="1:15" s="20" customFormat="1" ht="12.75">
      <c r="A19" s="571" t="s">
        <v>357</v>
      </c>
      <c r="B19" s="571" t="s">
        <v>370</v>
      </c>
      <c r="C19" s="571" t="s">
        <v>371</v>
      </c>
      <c r="D19" s="571" t="s">
        <v>372</v>
      </c>
      <c r="E19" s="577" t="s">
        <v>373</v>
      </c>
      <c r="F19" s="577"/>
      <c r="G19" s="577"/>
      <c r="H19" s="577"/>
      <c r="I19" s="577" t="s">
        <v>374</v>
      </c>
      <c r="J19" s="577"/>
      <c r="K19" s="577"/>
      <c r="L19" s="577" t="s">
        <v>375</v>
      </c>
      <c r="M19" s="577"/>
      <c r="N19" s="577"/>
      <c r="O19" s="571" t="s">
        <v>417</v>
      </c>
    </row>
    <row r="20" spans="1:15" s="20" customFormat="1" ht="38.25">
      <c r="A20" s="572"/>
      <c r="B20" s="572"/>
      <c r="C20" s="572"/>
      <c r="D20" s="572"/>
      <c r="E20" s="134" t="s">
        <v>79</v>
      </c>
      <c r="F20" s="134" t="s">
        <v>77</v>
      </c>
      <c r="G20" s="134" t="s">
        <v>104</v>
      </c>
      <c r="H20" s="134" t="s">
        <v>376</v>
      </c>
      <c r="I20" s="134" t="s">
        <v>79</v>
      </c>
      <c r="J20" s="134" t="s">
        <v>77</v>
      </c>
      <c r="K20" s="134" t="s">
        <v>376</v>
      </c>
      <c r="L20" s="134" t="s">
        <v>79</v>
      </c>
      <c r="M20" s="134" t="s">
        <v>77</v>
      </c>
      <c r="N20" s="134" t="s">
        <v>376</v>
      </c>
      <c r="O20" s="572"/>
    </row>
    <row r="21" spans="1:15" s="12" customFormat="1" ht="25.5">
      <c r="A21" s="71"/>
      <c r="B21" s="134" t="s">
        <v>709</v>
      </c>
      <c r="C21" s="179"/>
      <c r="D21" s="180"/>
      <c r="E21" s="181"/>
      <c r="F21" s="163">
        <f aca="true" t="shared" si="0" ref="F21:K21">F22+F90</f>
        <v>1238050000</v>
      </c>
      <c r="G21" s="163">
        <f t="shared" si="0"/>
        <v>1226550000</v>
      </c>
      <c r="H21" s="163">
        <f t="shared" si="0"/>
        <v>200000</v>
      </c>
      <c r="I21" s="163">
        <f t="shared" si="0"/>
        <v>1</v>
      </c>
      <c r="J21" s="163">
        <f t="shared" si="0"/>
        <v>1238050000</v>
      </c>
      <c r="K21" s="163">
        <f t="shared" si="0"/>
        <v>900000</v>
      </c>
      <c r="L21" s="182"/>
      <c r="M21" s="182"/>
      <c r="N21" s="182"/>
      <c r="O21" s="183"/>
    </row>
    <row r="22" spans="1:15" s="12" customFormat="1" ht="25.5">
      <c r="A22" s="67" t="s">
        <v>0</v>
      </c>
      <c r="B22" s="134" t="s">
        <v>84</v>
      </c>
      <c r="C22" s="183"/>
      <c r="D22" s="184"/>
      <c r="E22" s="185"/>
      <c r="F22" s="162">
        <f aca="true" t="shared" si="1" ref="F22:K22">F23+F26+F28+F88</f>
        <v>1224050000</v>
      </c>
      <c r="G22" s="162">
        <f t="shared" si="1"/>
        <v>1224050000</v>
      </c>
      <c r="H22" s="162">
        <f t="shared" si="1"/>
        <v>0</v>
      </c>
      <c r="I22" s="162">
        <f t="shared" si="1"/>
        <v>0</v>
      </c>
      <c r="J22" s="162">
        <f t="shared" si="1"/>
        <v>1224050000</v>
      </c>
      <c r="K22" s="162">
        <f t="shared" si="1"/>
        <v>0</v>
      </c>
      <c r="L22" s="186"/>
      <c r="M22" s="186"/>
      <c r="N22" s="186"/>
      <c r="O22" s="183"/>
    </row>
    <row r="23" spans="1:15" s="12" customFormat="1" ht="16.5" customHeight="1">
      <c r="A23" s="67" t="s">
        <v>54</v>
      </c>
      <c r="B23" s="134" t="s">
        <v>85</v>
      </c>
      <c r="C23" s="183"/>
      <c r="D23" s="184"/>
      <c r="E23" s="185"/>
      <c r="F23" s="162">
        <f aca="true" t="shared" si="2" ref="F23:K23">F24+F25</f>
        <v>0</v>
      </c>
      <c r="G23" s="162">
        <f t="shared" si="2"/>
        <v>0</v>
      </c>
      <c r="H23" s="162">
        <f t="shared" si="2"/>
        <v>0</v>
      </c>
      <c r="I23" s="162">
        <f t="shared" si="2"/>
        <v>0</v>
      </c>
      <c r="J23" s="162">
        <f t="shared" si="2"/>
        <v>0</v>
      </c>
      <c r="K23" s="162">
        <f t="shared" si="2"/>
        <v>0</v>
      </c>
      <c r="L23" s="186"/>
      <c r="M23" s="186"/>
      <c r="N23" s="186"/>
      <c r="O23" s="183"/>
    </row>
    <row r="24" spans="1:15" s="12" customFormat="1" ht="16.5" customHeight="1">
      <c r="A24" s="67">
        <v>1</v>
      </c>
      <c r="B24" s="134" t="s">
        <v>87</v>
      </c>
      <c r="C24" s="183"/>
      <c r="D24" s="184"/>
      <c r="E24" s="185"/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86"/>
      <c r="N24" s="186"/>
      <c r="O24" s="183"/>
    </row>
    <row r="25" spans="1:15" s="12" customFormat="1" ht="16.5" customHeight="1">
      <c r="A25" s="68">
        <v>2</v>
      </c>
      <c r="B25" s="134" t="s">
        <v>89</v>
      </c>
      <c r="C25" s="183"/>
      <c r="D25" s="184"/>
      <c r="E25" s="185"/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86"/>
      <c r="N25" s="186"/>
      <c r="O25" s="183"/>
    </row>
    <row r="26" spans="1:15" s="12" customFormat="1" ht="16.5" customHeight="1">
      <c r="A26" s="68" t="s">
        <v>90</v>
      </c>
      <c r="B26" s="134" t="s">
        <v>229</v>
      </c>
      <c r="C26" s="183"/>
      <c r="D26" s="184"/>
      <c r="E26" s="185"/>
      <c r="F26" s="162">
        <f>SUM(F27:F27)</f>
        <v>344250000</v>
      </c>
      <c r="G26" s="162">
        <f>SUM(G27:G27)</f>
        <v>344250000</v>
      </c>
      <c r="H26" s="162">
        <f>SUM(H27:H27)</f>
        <v>0</v>
      </c>
      <c r="I26" s="162"/>
      <c r="J26" s="162">
        <f>SUM(J27:J27)</f>
        <v>344250000</v>
      </c>
      <c r="K26" s="162">
        <f>SUM(K27:K27)</f>
        <v>0</v>
      </c>
      <c r="L26" s="186"/>
      <c r="M26" s="186"/>
      <c r="N26" s="186"/>
      <c r="O26" s="183"/>
    </row>
    <row r="27" spans="1:15" ht="16.5" customHeight="1">
      <c r="A27" s="84">
        <v>1</v>
      </c>
      <c r="B27" s="135" t="s">
        <v>116</v>
      </c>
      <c r="C27" s="187"/>
      <c r="D27" s="188" t="s">
        <v>398</v>
      </c>
      <c r="E27" s="84">
        <v>1</v>
      </c>
      <c r="F27" s="161">
        <v>344250000</v>
      </c>
      <c r="G27" s="161">
        <v>344250000</v>
      </c>
      <c r="H27" s="161">
        <v>0</v>
      </c>
      <c r="I27" s="190">
        <v>1</v>
      </c>
      <c r="J27" s="161">
        <v>344250000</v>
      </c>
      <c r="K27" s="161">
        <v>0</v>
      </c>
      <c r="L27" s="191"/>
      <c r="M27" s="191"/>
      <c r="N27" s="191"/>
      <c r="O27" s="83" t="s">
        <v>646</v>
      </c>
    </row>
    <row r="28" spans="1:20" ht="16.5" customHeight="1">
      <c r="A28" s="68" t="s">
        <v>91</v>
      </c>
      <c r="B28" s="137" t="s">
        <v>232</v>
      </c>
      <c r="C28" s="183"/>
      <c r="D28" s="184"/>
      <c r="E28" s="185"/>
      <c r="F28" s="162">
        <f>F29</f>
        <v>870070000</v>
      </c>
      <c r="G28" s="162">
        <f aca="true" t="shared" si="3" ref="G28:T28">G29</f>
        <v>870070000</v>
      </c>
      <c r="H28" s="162">
        <f t="shared" si="3"/>
        <v>0</v>
      </c>
      <c r="I28" s="162">
        <f t="shared" si="3"/>
        <v>0</v>
      </c>
      <c r="J28" s="162">
        <f t="shared" si="3"/>
        <v>870070000</v>
      </c>
      <c r="K28" s="162">
        <f t="shared" si="3"/>
        <v>0</v>
      </c>
      <c r="L28" s="162">
        <f t="shared" si="3"/>
        <v>0</v>
      </c>
      <c r="M28" s="162">
        <f t="shared" si="3"/>
        <v>0</v>
      </c>
      <c r="N28" s="162">
        <f t="shared" si="3"/>
        <v>0</v>
      </c>
      <c r="O28" s="162">
        <f t="shared" si="3"/>
        <v>0</v>
      </c>
      <c r="P28" s="162">
        <f t="shared" si="3"/>
        <v>0</v>
      </c>
      <c r="Q28" s="162">
        <f t="shared" si="3"/>
        <v>0</v>
      </c>
      <c r="R28" s="162">
        <f t="shared" si="3"/>
        <v>0</v>
      </c>
      <c r="S28" s="162">
        <f t="shared" si="3"/>
        <v>0</v>
      </c>
      <c r="T28" s="162">
        <f t="shared" si="3"/>
        <v>0</v>
      </c>
    </row>
    <row r="29" spans="1:15" s="12" customFormat="1" ht="16.5" customHeight="1">
      <c r="A29" s="68">
        <v>1</v>
      </c>
      <c r="B29" s="134" t="s">
        <v>230</v>
      </c>
      <c r="C29" s="183"/>
      <c r="D29" s="184"/>
      <c r="E29" s="185"/>
      <c r="F29" s="162">
        <f>SUM(F30:F87)</f>
        <v>870070000</v>
      </c>
      <c r="G29" s="162">
        <f>SUM(G30:G87)</f>
        <v>870070000</v>
      </c>
      <c r="H29" s="162">
        <f>SUM(H30:H87)</f>
        <v>0</v>
      </c>
      <c r="I29" s="162"/>
      <c r="J29" s="162">
        <f>SUM(J30:J87)</f>
        <v>870070000</v>
      </c>
      <c r="K29" s="162">
        <f>SUM(K30:K87)</f>
        <v>0</v>
      </c>
      <c r="L29" s="186"/>
      <c r="M29" s="186"/>
      <c r="N29" s="186"/>
      <c r="O29" s="183"/>
    </row>
    <row r="30" spans="1:15" ht="16.5" customHeight="1">
      <c r="A30" s="84" t="s">
        <v>86</v>
      </c>
      <c r="B30" s="135" t="s">
        <v>118</v>
      </c>
      <c r="C30" s="187"/>
      <c r="D30" s="188" t="s">
        <v>458</v>
      </c>
      <c r="E30" s="189">
        <v>1</v>
      </c>
      <c r="F30" s="161">
        <v>162900000</v>
      </c>
      <c r="G30" s="161">
        <v>162900000</v>
      </c>
      <c r="H30" s="161">
        <v>0</v>
      </c>
      <c r="I30" s="190">
        <v>1</v>
      </c>
      <c r="J30" s="161">
        <v>162900000</v>
      </c>
      <c r="K30" s="161">
        <v>0</v>
      </c>
      <c r="L30" s="191"/>
      <c r="M30" s="191"/>
      <c r="N30" s="191"/>
      <c r="O30" s="83" t="s">
        <v>646</v>
      </c>
    </row>
    <row r="31" spans="1:15" ht="16.5" customHeight="1">
      <c r="A31" s="84" t="s">
        <v>234</v>
      </c>
      <c r="B31" s="135" t="s">
        <v>219</v>
      </c>
      <c r="C31" s="187"/>
      <c r="D31" s="188" t="s">
        <v>396</v>
      </c>
      <c r="E31" s="189">
        <v>2</v>
      </c>
      <c r="F31" s="161">
        <v>23760000</v>
      </c>
      <c r="G31" s="161">
        <v>23760000</v>
      </c>
      <c r="H31" s="161">
        <v>0</v>
      </c>
      <c r="I31" s="190">
        <v>2</v>
      </c>
      <c r="J31" s="161">
        <v>23760000</v>
      </c>
      <c r="K31" s="161">
        <v>0</v>
      </c>
      <c r="L31" s="191"/>
      <c r="M31" s="191"/>
      <c r="N31" s="191"/>
      <c r="O31" s="83" t="s">
        <v>646</v>
      </c>
    </row>
    <row r="32" spans="1:15" ht="16.5" customHeight="1">
      <c r="A32" s="84" t="s">
        <v>235</v>
      </c>
      <c r="B32" s="135" t="s">
        <v>121</v>
      </c>
      <c r="C32" s="187"/>
      <c r="D32" s="188" t="s">
        <v>395</v>
      </c>
      <c r="E32" s="189">
        <v>1</v>
      </c>
      <c r="F32" s="161">
        <v>9500000</v>
      </c>
      <c r="G32" s="161">
        <v>9500000</v>
      </c>
      <c r="H32" s="161">
        <v>0</v>
      </c>
      <c r="I32" s="190">
        <v>1</v>
      </c>
      <c r="J32" s="161">
        <v>9500000</v>
      </c>
      <c r="K32" s="161">
        <v>0</v>
      </c>
      <c r="L32" s="191"/>
      <c r="M32" s="191"/>
      <c r="N32" s="191"/>
      <c r="O32" s="83" t="s">
        <v>646</v>
      </c>
    </row>
    <row r="33" spans="1:15" ht="16.5" customHeight="1">
      <c r="A33" s="84" t="s">
        <v>236</v>
      </c>
      <c r="B33" s="135" t="s">
        <v>122</v>
      </c>
      <c r="C33" s="187"/>
      <c r="D33" s="188" t="s">
        <v>458</v>
      </c>
      <c r="E33" s="189">
        <v>1</v>
      </c>
      <c r="F33" s="161">
        <v>4300000</v>
      </c>
      <c r="G33" s="161">
        <v>4300000</v>
      </c>
      <c r="H33" s="161">
        <v>0</v>
      </c>
      <c r="I33" s="190">
        <v>1</v>
      </c>
      <c r="J33" s="161">
        <v>4300000</v>
      </c>
      <c r="K33" s="161">
        <v>0</v>
      </c>
      <c r="L33" s="191"/>
      <c r="M33" s="191"/>
      <c r="N33" s="191"/>
      <c r="O33" s="83" t="s">
        <v>646</v>
      </c>
    </row>
    <row r="34" spans="1:15" ht="16.5" customHeight="1">
      <c r="A34" s="84" t="s">
        <v>237</v>
      </c>
      <c r="B34" s="135" t="s">
        <v>123</v>
      </c>
      <c r="C34" s="187"/>
      <c r="D34" s="188" t="s">
        <v>395</v>
      </c>
      <c r="E34" s="189">
        <v>1</v>
      </c>
      <c r="F34" s="161">
        <v>10750000</v>
      </c>
      <c r="G34" s="161">
        <v>10750000</v>
      </c>
      <c r="H34" s="161">
        <v>0</v>
      </c>
      <c r="I34" s="190">
        <v>1</v>
      </c>
      <c r="J34" s="161">
        <v>10750000</v>
      </c>
      <c r="K34" s="161">
        <v>0</v>
      </c>
      <c r="L34" s="191"/>
      <c r="M34" s="191"/>
      <c r="N34" s="191"/>
      <c r="O34" s="83" t="s">
        <v>646</v>
      </c>
    </row>
    <row r="35" spans="1:15" ht="16.5" customHeight="1">
      <c r="A35" s="84" t="s">
        <v>238</v>
      </c>
      <c r="B35" s="135" t="s">
        <v>124</v>
      </c>
      <c r="C35" s="187"/>
      <c r="D35" s="188" t="s">
        <v>395</v>
      </c>
      <c r="E35" s="189">
        <v>1</v>
      </c>
      <c r="F35" s="161">
        <v>35000000</v>
      </c>
      <c r="G35" s="161">
        <v>35000000</v>
      </c>
      <c r="H35" s="161">
        <v>0</v>
      </c>
      <c r="I35" s="190">
        <v>1</v>
      </c>
      <c r="J35" s="161">
        <v>35000000</v>
      </c>
      <c r="K35" s="161">
        <v>0</v>
      </c>
      <c r="L35" s="191"/>
      <c r="M35" s="191"/>
      <c r="N35" s="191"/>
      <c r="O35" s="83" t="s">
        <v>646</v>
      </c>
    </row>
    <row r="36" spans="1:15" ht="16.5" customHeight="1">
      <c r="A36" s="84" t="s">
        <v>239</v>
      </c>
      <c r="B36" s="135" t="s">
        <v>125</v>
      </c>
      <c r="C36" s="187"/>
      <c r="D36" s="188" t="s">
        <v>394</v>
      </c>
      <c r="E36" s="189">
        <v>3</v>
      </c>
      <c r="F36" s="161">
        <v>25800000</v>
      </c>
      <c r="G36" s="161">
        <v>25800000</v>
      </c>
      <c r="H36" s="161">
        <v>0</v>
      </c>
      <c r="I36" s="190">
        <v>3</v>
      </c>
      <c r="J36" s="161">
        <v>25800000</v>
      </c>
      <c r="K36" s="161">
        <v>0</v>
      </c>
      <c r="L36" s="191"/>
      <c r="M36" s="191"/>
      <c r="N36" s="191"/>
      <c r="O36" s="83" t="s">
        <v>646</v>
      </c>
    </row>
    <row r="37" spans="1:15" ht="16.5" customHeight="1">
      <c r="A37" s="84" t="s">
        <v>240</v>
      </c>
      <c r="B37" s="135" t="s">
        <v>126</v>
      </c>
      <c r="C37" s="187"/>
      <c r="D37" s="188" t="s">
        <v>394</v>
      </c>
      <c r="E37" s="189">
        <v>2</v>
      </c>
      <c r="F37" s="161">
        <v>40000000</v>
      </c>
      <c r="G37" s="161">
        <v>40000000</v>
      </c>
      <c r="H37" s="161">
        <v>0</v>
      </c>
      <c r="I37" s="190">
        <v>2</v>
      </c>
      <c r="J37" s="161">
        <v>40000000</v>
      </c>
      <c r="K37" s="161">
        <v>0</v>
      </c>
      <c r="L37" s="191"/>
      <c r="M37" s="191"/>
      <c r="N37" s="191"/>
      <c r="O37" s="83" t="s">
        <v>646</v>
      </c>
    </row>
    <row r="38" spans="1:15" ht="16.5" customHeight="1">
      <c r="A38" s="84" t="s">
        <v>245</v>
      </c>
      <c r="B38" s="135" t="s">
        <v>189</v>
      </c>
      <c r="C38" s="187"/>
      <c r="D38" s="188" t="s">
        <v>460</v>
      </c>
      <c r="E38" s="189">
        <v>1</v>
      </c>
      <c r="F38" s="161">
        <v>7500000</v>
      </c>
      <c r="G38" s="161">
        <v>7500000</v>
      </c>
      <c r="H38" s="161">
        <v>0</v>
      </c>
      <c r="I38" s="190">
        <v>1</v>
      </c>
      <c r="J38" s="161">
        <v>7500000</v>
      </c>
      <c r="K38" s="161">
        <v>0</v>
      </c>
      <c r="L38" s="191"/>
      <c r="M38" s="191"/>
      <c r="N38" s="191"/>
      <c r="O38" s="83" t="s">
        <v>646</v>
      </c>
    </row>
    <row r="39" spans="1:15" ht="16.5" customHeight="1">
      <c r="A39" s="84" t="s">
        <v>246</v>
      </c>
      <c r="B39" s="135" t="s">
        <v>131</v>
      </c>
      <c r="C39" s="187"/>
      <c r="D39" s="188" t="s">
        <v>460</v>
      </c>
      <c r="E39" s="189">
        <v>1</v>
      </c>
      <c r="F39" s="161">
        <v>2500000</v>
      </c>
      <c r="G39" s="161">
        <v>2500000</v>
      </c>
      <c r="H39" s="161">
        <v>0</v>
      </c>
      <c r="I39" s="190">
        <v>1</v>
      </c>
      <c r="J39" s="161">
        <v>2500000</v>
      </c>
      <c r="K39" s="161">
        <v>0</v>
      </c>
      <c r="L39" s="191"/>
      <c r="M39" s="191"/>
      <c r="N39" s="191"/>
      <c r="O39" s="83" t="s">
        <v>646</v>
      </c>
    </row>
    <row r="40" spans="1:15" ht="16.5" customHeight="1">
      <c r="A40" s="84" t="s">
        <v>248</v>
      </c>
      <c r="B40" s="135" t="s">
        <v>132</v>
      </c>
      <c r="C40" s="187"/>
      <c r="D40" s="188" t="s">
        <v>460</v>
      </c>
      <c r="E40" s="189">
        <v>1</v>
      </c>
      <c r="F40" s="161">
        <v>11880000</v>
      </c>
      <c r="G40" s="161">
        <v>11880000</v>
      </c>
      <c r="H40" s="161">
        <v>0</v>
      </c>
      <c r="I40" s="190">
        <v>1</v>
      </c>
      <c r="J40" s="161">
        <v>11880000</v>
      </c>
      <c r="K40" s="161">
        <v>0</v>
      </c>
      <c r="L40" s="191"/>
      <c r="M40" s="191"/>
      <c r="N40" s="191"/>
      <c r="O40" s="83" t="s">
        <v>646</v>
      </c>
    </row>
    <row r="41" spans="1:15" ht="16.5" customHeight="1">
      <c r="A41" s="84" t="s">
        <v>249</v>
      </c>
      <c r="B41" s="135" t="s">
        <v>133</v>
      </c>
      <c r="C41" s="187"/>
      <c r="D41" s="188" t="s">
        <v>460</v>
      </c>
      <c r="E41" s="189">
        <v>1</v>
      </c>
      <c r="F41" s="161">
        <v>20000000</v>
      </c>
      <c r="G41" s="161">
        <v>20000000</v>
      </c>
      <c r="H41" s="161">
        <v>0</v>
      </c>
      <c r="I41" s="190">
        <v>1</v>
      </c>
      <c r="J41" s="161">
        <v>20000000</v>
      </c>
      <c r="K41" s="161">
        <v>0</v>
      </c>
      <c r="L41" s="191"/>
      <c r="M41" s="191"/>
      <c r="N41" s="191"/>
      <c r="O41" s="83" t="s">
        <v>646</v>
      </c>
    </row>
    <row r="42" spans="1:15" ht="16.5" customHeight="1">
      <c r="A42" s="84" t="s">
        <v>250</v>
      </c>
      <c r="B42" s="135" t="s">
        <v>134</v>
      </c>
      <c r="C42" s="187"/>
      <c r="D42" s="188" t="s">
        <v>461</v>
      </c>
      <c r="E42" s="189">
        <v>1</v>
      </c>
      <c r="F42" s="161">
        <v>3000000</v>
      </c>
      <c r="G42" s="161">
        <v>3000000</v>
      </c>
      <c r="H42" s="161">
        <v>0</v>
      </c>
      <c r="I42" s="190">
        <v>1</v>
      </c>
      <c r="J42" s="161">
        <v>3000000</v>
      </c>
      <c r="K42" s="161">
        <v>0</v>
      </c>
      <c r="L42" s="191"/>
      <c r="M42" s="191"/>
      <c r="N42" s="191"/>
      <c r="O42" s="83" t="s">
        <v>646</v>
      </c>
    </row>
    <row r="43" spans="1:15" ht="16.5" customHeight="1">
      <c r="A43" s="84" t="s">
        <v>251</v>
      </c>
      <c r="B43" s="135" t="s">
        <v>135</v>
      </c>
      <c r="C43" s="187"/>
      <c r="D43" s="188" t="s">
        <v>461</v>
      </c>
      <c r="E43" s="189">
        <v>1</v>
      </c>
      <c r="F43" s="161">
        <v>9500000</v>
      </c>
      <c r="G43" s="161">
        <v>9500000</v>
      </c>
      <c r="H43" s="161">
        <v>0</v>
      </c>
      <c r="I43" s="190">
        <v>1</v>
      </c>
      <c r="J43" s="161">
        <v>9500000</v>
      </c>
      <c r="K43" s="161">
        <v>0</v>
      </c>
      <c r="L43" s="191"/>
      <c r="M43" s="191"/>
      <c r="N43" s="191"/>
      <c r="O43" s="83" t="s">
        <v>646</v>
      </c>
    </row>
    <row r="44" spans="1:15" ht="16.5" customHeight="1">
      <c r="A44" s="84" t="s">
        <v>252</v>
      </c>
      <c r="B44" s="135" t="s">
        <v>136</v>
      </c>
      <c r="C44" s="187"/>
      <c r="D44" s="188" t="s">
        <v>461</v>
      </c>
      <c r="E44" s="189">
        <v>1</v>
      </c>
      <c r="F44" s="161">
        <v>5500000</v>
      </c>
      <c r="G44" s="161">
        <v>5500000</v>
      </c>
      <c r="H44" s="161">
        <v>0</v>
      </c>
      <c r="I44" s="190">
        <v>1</v>
      </c>
      <c r="J44" s="161">
        <v>5500000</v>
      </c>
      <c r="K44" s="161">
        <v>0</v>
      </c>
      <c r="L44" s="191"/>
      <c r="M44" s="191"/>
      <c r="N44" s="191"/>
      <c r="O44" s="83" t="s">
        <v>646</v>
      </c>
    </row>
    <row r="45" spans="1:15" ht="16.5" customHeight="1">
      <c r="A45" s="84" t="s">
        <v>253</v>
      </c>
      <c r="B45" s="135" t="s">
        <v>137</v>
      </c>
      <c r="C45" s="187"/>
      <c r="D45" s="188" t="s">
        <v>462</v>
      </c>
      <c r="E45" s="189">
        <v>1</v>
      </c>
      <c r="F45" s="161">
        <v>9300000</v>
      </c>
      <c r="G45" s="161">
        <v>9300000</v>
      </c>
      <c r="H45" s="161">
        <v>0</v>
      </c>
      <c r="I45" s="190">
        <v>1</v>
      </c>
      <c r="J45" s="161">
        <v>9300000</v>
      </c>
      <c r="K45" s="161">
        <v>0</v>
      </c>
      <c r="L45" s="191"/>
      <c r="M45" s="191"/>
      <c r="N45" s="191"/>
      <c r="O45" s="83" t="s">
        <v>646</v>
      </c>
    </row>
    <row r="46" spans="1:15" ht="16.5" customHeight="1">
      <c r="A46" s="84" t="s">
        <v>254</v>
      </c>
      <c r="B46" s="135" t="s">
        <v>138</v>
      </c>
      <c r="C46" s="187"/>
      <c r="D46" s="188" t="s">
        <v>463</v>
      </c>
      <c r="E46" s="189">
        <v>1</v>
      </c>
      <c r="F46" s="161">
        <v>20000000</v>
      </c>
      <c r="G46" s="161">
        <v>20000000</v>
      </c>
      <c r="H46" s="161">
        <v>0</v>
      </c>
      <c r="I46" s="190">
        <v>1</v>
      </c>
      <c r="J46" s="161">
        <v>20000000</v>
      </c>
      <c r="K46" s="161">
        <v>0</v>
      </c>
      <c r="L46" s="191"/>
      <c r="M46" s="191"/>
      <c r="N46" s="191"/>
      <c r="O46" s="83" t="s">
        <v>646</v>
      </c>
    </row>
    <row r="47" spans="1:15" ht="16.5" customHeight="1">
      <c r="A47" s="84" t="s">
        <v>255</v>
      </c>
      <c r="B47" s="135" t="s">
        <v>139</v>
      </c>
      <c r="C47" s="187"/>
      <c r="D47" s="188" t="s">
        <v>463</v>
      </c>
      <c r="E47" s="189">
        <v>1</v>
      </c>
      <c r="F47" s="161">
        <v>7500000</v>
      </c>
      <c r="G47" s="161">
        <v>7500000</v>
      </c>
      <c r="H47" s="161">
        <v>0</v>
      </c>
      <c r="I47" s="190">
        <v>1</v>
      </c>
      <c r="J47" s="161">
        <v>7500000</v>
      </c>
      <c r="K47" s="161">
        <v>0</v>
      </c>
      <c r="L47" s="191"/>
      <c r="M47" s="191"/>
      <c r="N47" s="191"/>
      <c r="O47" s="83" t="s">
        <v>646</v>
      </c>
    </row>
    <row r="48" spans="1:15" ht="16.5" customHeight="1">
      <c r="A48" s="84" t="s">
        <v>256</v>
      </c>
      <c r="B48" s="135" t="s">
        <v>140</v>
      </c>
      <c r="C48" s="187"/>
      <c r="D48" s="188" t="s">
        <v>463</v>
      </c>
      <c r="E48" s="189">
        <v>1</v>
      </c>
      <c r="F48" s="161">
        <v>2250000</v>
      </c>
      <c r="G48" s="161">
        <v>2250000</v>
      </c>
      <c r="H48" s="161">
        <v>0</v>
      </c>
      <c r="I48" s="190">
        <v>1</v>
      </c>
      <c r="J48" s="161">
        <v>2250000</v>
      </c>
      <c r="K48" s="161">
        <v>0</v>
      </c>
      <c r="L48" s="191"/>
      <c r="M48" s="191"/>
      <c r="N48" s="191"/>
      <c r="O48" s="83" t="s">
        <v>646</v>
      </c>
    </row>
    <row r="49" spans="1:15" ht="16.5" customHeight="1">
      <c r="A49" s="84" t="s">
        <v>257</v>
      </c>
      <c r="B49" s="135" t="s">
        <v>141</v>
      </c>
      <c r="C49" s="187"/>
      <c r="D49" s="188" t="s">
        <v>463</v>
      </c>
      <c r="E49" s="189">
        <v>1</v>
      </c>
      <c r="F49" s="161">
        <v>10920000</v>
      </c>
      <c r="G49" s="161">
        <v>10920000</v>
      </c>
      <c r="H49" s="161">
        <v>0</v>
      </c>
      <c r="I49" s="190">
        <v>1</v>
      </c>
      <c r="J49" s="161">
        <v>10920000</v>
      </c>
      <c r="K49" s="161">
        <v>0</v>
      </c>
      <c r="L49" s="191"/>
      <c r="M49" s="191"/>
      <c r="N49" s="191"/>
      <c r="O49" s="83" t="s">
        <v>646</v>
      </c>
    </row>
    <row r="50" spans="1:15" ht="16.5" customHeight="1">
      <c r="A50" s="84" t="s">
        <v>258</v>
      </c>
      <c r="B50" s="135" t="s">
        <v>142</v>
      </c>
      <c r="C50" s="187"/>
      <c r="D50" s="188" t="s">
        <v>464</v>
      </c>
      <c r="E50" s="189">
        <v>1</v>
      </c>
      <c r="F50" s="161">
        <v>9830000</v>
      </c>
      <c r="G50" s="161">
        <v>9830000</v>
      </c>
      <c r="H50" s="161">
        <v>0</v>
      </c>
      <c r="I50" s="190">
        <v>1</v>
      </c>
      <c r="J50" s="161">
        <v>9830000</v>
      </c>
      <c r="K50" s="161">
        <v>0</v>
      </c>
      <c r="L50" s="191"/>
      <c r="M50" s="191"/>
      <c r="N50" s="191"/>
      <c r="O50" s="83" t="s">
        <v>646</v>
      </c>
    </row>
    <row r="51" spans="1:15" s="24" customFormat="1" ht="16.5" customHeight="1">
      <c r="A51" s="84" t="s">
        <v>261</v>
      </c>
      <c r="B51" s="135" t="s">
        <v>145</v>
      </c>
      <c r="C51" s="187"/>
      <c r="D51" s="188" t="s">
        <v>652</v>
      </c>
      <c r="E51" s="189">
        <v>1</v>
      </c>
      <c r="F51" s="161">
        <v>6750000</v>
      </c>
      <c r="G51" s="161">
        <v>6750000</v>
      </c>
      <c r="H51" s="161">
        <v>0</v>
      </c>
      <c r="I51" s="190">
        <v>1</v>
      </c>
      <c r="J51" s="161">
        <v>6750000</v>
      </c>
      <c r="K51" s="161">
        <v>0</v>
      </c>
      <c r="L51" s="191"/>
      <c r="M51" s="191"/>
      <c r="N51" s="191"/>
      <c r="O51" s="83" t="s">
        <v>646</v>
      </c>
    </row>
    <row r="52" spans="1:15" s="24" customFormat="1" ht="16.5" customHeight="1">
      <c r="A52" s="84" t="s">
        <v>262</v>
      </c>
      <c r="B52" s="135" t="s">
        <v>146</v>
      </c>
      <c r="C52" s="187"/>
      <c r="D52" s="188" t="s">
        <v>483</v>
      </c>
      <c r="E52" s="189">
        <v>2</v>
      </c>
      <c r="F52" s="161">
        <v>5500000</v>
      </c>
      <c r="G52" s="161">
        <v>5500000</v>
      </c>
      <c r="H52" s="161">
        <v>0</v>
      </c>
      <c r="I52" s="190">
        <v>2</v>
      </c>
      <c r="J52" s="161">
        <v>5500000</v>
      </c>
      <c r="K52" s="161">
        <v>0</v>
      </c>
      <c r="L52" s="191"/>
      <c r="M52" s="191"/>
      <c r="N52" s="191"/>
      <c r="O52" s="83" t="s">
        <v>646</v>
      </c>
    </row>
    <row r="53" spans="1:15" s="24" customFormat="1" ht="16.5" customHeight="1">
      <c r="A53" s="84" t="s">
        <v>263</v>
      </c>
      <c r="B53" s="135" t="s">
        <v>147</v>
      </c>
      <c r="C53" s="187"/>
      <c r="D53" s="188" t="s">
        <v>483</v>
      </c>
      <c r="E53" s="189">
        <v>1</v>
      </c>
      <c r="F53" s="161">
        <v>9000000</v>
      </c>
      <c r="G53" s="161">
        <v>9000000</v>
      </c>
      <c r="H53" s="161">
        <v>0</v>
      </c>
      <c r="I53" s="190">
        <v>1</v>
      </c>
      <c r="J53" s="161">
        <v>9000000</v>
      </c>
      <c r="K53" s="161">
        <v>0</v>
      </c>
      <c r="L53" s="191"/>
      <c r="M53" s="191"/>
      <c r="N53" s="191"/>
      <c r="O53" s="83" t="s">
        <v>646</v>
      </c>
    </row>
    <row r="54" spans="1:15" s="24" customFormat="1" ht="16.5" customHeight="1">
      <c r="A54" s="84" t="s">
        <v>264</v>
      </c>
      <c r="B54" s="135" t="s">
        <v>148</v>
      </c>
      <c r="C54" s="187"/>
      <c r="D54" s="188" t="s">
        <v>465</v>
      </c>
      <c r="E54" s="189">
        <v>1</v>
      </c>
      <c r="F54" s="161">
        <v>7600000</v>
      </c>
      <c r="G54" s="161">
        <v>7600000</v>
      </c>
      <c r="H54" s="161">
        <v>0</v>
      </c>
      <c r="I54" s="190">
        <v>1</v>
      </c>
      <c r="J54" s="161">
        <v>7600000</v>
      </c>
      <c r="K54" s="161">
        <v>0</v>
      </c>
      <c r="L54" s="191"/>
      <c r="M54" s="191"/>
      <c r="N54" s="191"/>
      <c r="O54" s="83" t="s">
        <v>646</v>
      </c>
    </row>
    <row r="55" spans="1:15" ht="16.5" customHeight="1">
      <c r="A55" s="84" t="s">
        <v>266</v>
      </c>
      <c r="B55" s="135" t="s">
        <v>150</v>
      </c>
      <c r="C55" s="187"/>
      <c r="D55" s="188" t="s">
        <v>465</v>
      </c>
      <c r="E55" s="189">
        <v>1</v>
      </c>
      <c r="F55" s="161">
        <v>7800000</v>
      </c>
      <c r="G55" s="161">
        <v>7800000</v>
      </c>
      <c r="H55" s="161">
        <v>0</v>
      </c>
      <c r="I55" s="190">
        <v>1</v>
      </c>
      <c r="J55" s="161">
        <v>7800000</v>
      </c>
      <c r="K55" s="161">
        <v>0</v>
      </c>
      <c r="L55" s="191"/>
      <c r="M55" s="191"/>
      <c r="N55" s="191"/>
      <c r="O55" s="83" t="s">
        <v>646</v>
      </c>
    </row>
    <row r="56" spans="1:15" ht="16.5" customHeight="1">
      <c r="A56" s="84" t="s">
        <v>268</v>
      </c>
      <c r="B56" s="135" t="s">
        <v>152</v>
      </c>
      <c r="C56" s="187"/>
      <c r="D56" s="188" t="s">
        <v>466</v>
      </c>
      <c r="E56" s="189">
        <v>1</v>
      </c>
      <c r="F56" s="161">
        <v>6800000</v>
      </c>
      <c r="G56" s="161">
        <v>6800000</v>
      </c>
      <c r="H56" s="161">
        <v>0</v>
      </c>
      <c r="I56" s="190">
        <v>1</v>
      </c>
      <c r="J56" s="161">
        <v>6800000</v>
      </c>
      <c r="K56" s="161">
        <v>0</v>
      </c>
      <c r="L56" s="191"/>
      <c r="M56" s="191"/>
      <c r="N56" s="191"/>
      <c r="O56" s="83" t="s">
        <v>646</v>
      </c>
    </row>
    <row r="57" spans="1:15" ht="16.5" customHeight="1">
      <c r="A57" s="84" t="s">
        <v>269</v>
      </c>
      <c r="B57" s="135" t="s">
        <v>153</v>
      </c>
      <c r="C57" s="187"/>
      <c r="D57" s="188" t="s">
        <v>466</v>
      </c>
      <c r="E57" s="189">
        <v>1</v>
      </c>
      <c r="F57" s="161">
        <v>8600000</v>
      </c>
      <c r="G57" s="161">
        <v>8600000</v>
      </c>
      <c r="H57" s="161">
        <v>0</v>
      </c>
      <c r="I57" s="190">
        <v>1</v>
      </c>
      <c r="J57" s="161">
        <v>8600000</v>
      </c>
      <c r="K57" s="161">
        <v>0</v>
      </c>
      <c r="L57" s="191"/>
      <c r="M57" s="191"/>
      <c r="N57" s="191"/>
      <c r="O57" s="83" t="s">
        <v>646</v>
      </c>
    </row>
    <row r="58" spans="1:15" ht="16.5" customHeight="1">
      <c r="A58" s="84" t="s">
        <v>270</v>
      </c>
      <c r="B58" s="135" t="s">
        <v>154</v>
      </c>
      <c r="C58" s="187"/>
      <c r="D58" s="188" t="s">
        <v>482</v>
      </c>
      <c r="E58" s="189">
        <v>1</v>
      </c>
      <c r="F58" s="161">
        <v>80000000</v>
      </c>
      <c r="G58" s="161">
        <v>80000000</v>
      </c>
      <c r="H58" s="161">
        <v>0</v>
      </c>
      <c r="I58" s="190">
        <v>1</v>
      </c>
      <c r="J58" s="161">
        <v>80000000</v>
      </c>
      <c r="K58" s="161">
        <v>0</v>
      </c>
      <c r="L58" s="191"/>
      <c r="M58" s="191"/>
      <c r="N58" s="191"/>
      <c r="O58" s="83" t="s">
        <v>646</v>
      </c>
    </row>
    <row r="59" spans="1:15" ht="16.5" customHeight="1">
      <c r="A59" s="84" t="s">
        <v>271</v>
      </c>
      <c r="B59" s="135" t="s">
        <v>155</v>
      </c>
      <c r="C59" s="187"/>
      <c r="D59" s="188" t="s">
        <v>482</v>
      </c>
      <c r="E59" s="189">
        <v>1</v>
      </c>
      <c r="F59" s="161">
        <v>44000000</v>
      </c>
      <c r="G59" s="161">
        <v>44000000</v>
      </c>
      <c r="H59" s="161">
        <v>0</v>
      </c>
      <c r="I59" s="190">
        <v>1</v>
      </c>
      <c r="J59" s="161">
        <v>44000000</v>
      </c>
      <c r="K59" s="161">
        <v>0</v>
      </c>
      <c r="L59" s="191"/>
      <c r="M59" s="191"/>
      <c r="N59" s="191"/>
      <c r="O59" s="83" t="s">
        <v>646</v>
      </c>
    </row>
    <row r="60" spans="1:15" ht="16.5" customHeight="1">
      <c r="A60" s="84" t="s">
        <v>273</v>
      </c>
      <c r="B60" s="135" t="s">
        <v>156</v>
      </c>
      <c r="C60" s="187"/>
      <c r="D60" s="188" t="s">
        <v>482</v>
      </c>
      <c r="E60" s="189">
        <v>1</v>
      </c>
      <c r="F60" s="161">
        <v>7070000</v>
      </c>
      <c r="G60" s="161">
        <v>7070000</v>
      </c>
      <c r="H60" s="161">
        <v>0</v>
      </c>
      <c r="I60" s="190">
        <v>1</v>
      </c>
      <c r="J60" s="161">
        <v>7070000</v>
      </c>
      <c r="K60" s="161">
        <v>0</v>
      </c>
      <c r="L60" s="191"/>
      <c r="M60" s="191"/>
      <c r="N60" s="191"/>
      <c r="O60" s="83" t="s">
        <v>646</v>
      </c>
    </row>
    <row r="61" spans="1:15" ht="16.5" customHeight="1">
      <c r="A61" s="84" t="s">
        <v>278</v>
      </c>
      <c r="B61" s="135" t="s">
        <v>159</v>
      </c>
      <c r="C61" s="187"/>
      <c r="D61" s="188" t="s">
        <v>483</v>
      </c>
      <c r="E61" s="189">
        <v>1</v>
      </c>
      <c r="F61" s="161">
        <v>20000000</v>
      </c>
      <c r="G61" s="161">
        <v>20000000</v>
      </c>
      <c r="H61" s="161">
        <v>0</v>
      </c>
      <c r="I61" s="190">
        <v>1</v>
      </c>
      <c r="J61" s="161">
        <v>20000000</v>
      </c>
      <c r="K61" s="161">
        <v>0</v>
      </c>
      <c r="L61" s="191"/>
      <c r="M61" s="191"/>
      <c r="N61" s="191"/>
      <c r="O61" s="83" t="s">
        <v>646</v>
      </c>
    </row>
    <row r="62" spans="1:15" ht="16.5" customHeight="1">
      <c r="A62" s="84" t="s">
        <v>280</v>
      </c>
      <c r="B62" s="135" t="s">
        <v>151</v>
      </c>
      <c r="C62" s="187"/>
      <c r="D62" s="188" t="s">
        <v>467</v>
      </c>
      <c r="E62" s="189">
        <v>1</v>
      </c>
      <c r="F62" s="161">
        <v>6700000</v>
      </c>
      <c r="G62" s="161">
        <v>6700000</v>
      </c>
      <c r="H62" s="161">
        <v>0</v>
      </c>
      <c r="I62" s="190">
        <v>1</v>
      </c>
      <c r="J62" s="161">
        <v>6700000</v>
      </c>
      <c r="K62" s="161">
        <v>0</v>
      </c>
      <c r="L62" s="191"/>
      <c r="M62" s="191"/>
      <c r="N62" s="191"/>
      <c r="O62" s="83" t="s">
        <v>646</v>
      </c>
    </row>
    <row r="63" spans="1:15" ht="16.5" customHeight="1">
      <c r="A63" s="84" t="s">
        <v>281</v>
      </c>
      <c r="B63" s="135" t="s">
        <v>161</v>
      </c>
      <c r="C63" s="187"/>
      <c r="D63" s="188" t="s">
        <v>467</v>
      </c>
      <c r="E63" s="189">
        <v>1</v>
      </c>
      <c r="F63" s="161">
        <v>25000000</v>
      </c>
      <c r="G63" s="161">
        <v>25000000</v>
      </c>
      <c r="H63" s="161">
        <v>0</v>
      </c>
      <c r="I63" s="190">
        <v>1</v>
      </c>
      <c r="J63" s="161">
        <v>25000000</v>
      </c>
      <c r="K63" s="161">
        <v>0</v>
      </c>
      <c r="L63" s="191"/>
      <c r="M63" s="191"/>
      <c r="N63" s="191"/>
      <c r="O63" s="83" t="s">
        <v>651</v>
      </c>
    </row>
    <row r="64" spans="1:15" ht="16.5" customHeight="1">
      <c r="A64" s="84" t="s">
        <v>282</v>
      </c>
      <c r="B64" s="135" t="s">
        <v>162</v>
      </c>
      <c r="C64" s="187"/>
      <c r="D64" s="188" t="s">
        <v>470</v>
      </c>
      <c r="E64" s="189">
        <v>1</v>
      </c>
      <c r="F64" s="161">
        <v>17000000</v>
      </c>
      <c r="G64" s="161">
        <v>17000000</v>
      </c>
      <c r="H64" s="161">
        <v>0</v>
      </c>
      <c r="I64" s="190">
        <v>1</v>
      </c>
      <c r="J64" s="161">
        <v>17000000</v>
      </c>
      <c r="K64" s="161">
        <v>0</v>
      </c>
      <c r="L64" s="191"/>
      <c r="M64" s="191"/>
      <c r="N64" s="191"/>
      <c r="O64" s="83" t="s">
        <v>646</v>
      </c>
    </row>
    <row r="65" spans="1:15" ht="16.5" customHeight="1">
      <c r="A65" s="84" t="s">
        <v>283</v>
      </c>
      <c r="B65" s="135" t="s">
        <v>163</v>
      </c>
      <c r="C65" s="187"/>
      <c r="D65" s="188" t="s">
        <v>470</v>
      </c>
      <c r="E65" s="189">
        <v>1</v>
      </c>
      <c r="F65" s="161">
        <v>3200000</v>
      </c>
      <c r="G65" s="161">
        <v>3200000</v>
      </c>
      <c r="H65" s="161">
        <v>0</v>
      </c>
      <c r="I65" s="190">
        <v>1</v>
      </c>
      <c r="J65" s="161">
        <v>3200000</v>
      </c>
      <c r="K65" s="161">
        <v>0</v>
      </c>
      <c r="L65" s="191"/>
      <c r="M65" s="191"/>
      <c r="N65" s="191"/>
      <c r="O65" s="83" t="s">
        <v>646</v>
      </c>
    </row>
    <row r="66" spans="1:15" ht="16.5" customHeight="1">
      <c r="A66" s="84" t="s">
        <v>284</v>
      </c>
      <c r="B66" s="135" t="s">
        <v>164</v>
      </c>
      <c r="C66" s="187"/>
      <c r="D66" s="188" t="s">
        <v>470</v>
      </c>
      <c r="E66" s="189">
        <v>1</v>
      </c>
      <c r="F66" s="161">
        <v>1500000</v>
      </c>
      <c r="G66" s="161">
        <v>1500000</v>
      </c>
      <c r="H66" s="161">
        <v>0</v>
      </c>
      <c r="I66" s="190">
        <v>1</v>
      </c>
      <c r="J66" s="161">
        <v>1500000</v>
      </c>
      <c r="K66" s="161">
        <v>0</v>
      </c>
      <c r="L66" s="191"/>
      <c r="M66" s="191"/>
      <c r="N66" s="191"/>
      <c r="O66" s="83" t="s">
        <v>646</v>
      </c>
    </row>
    <row r="67" spans="1:15" ht="16.5" customHeight="1">
      <c r="A67" s="84" t="s">
        <v>285</v>
      </c>
      <c r="B67" s="135" t="s">
        <v>165</v>
      </c>
      <c r="C67" s="187"/>
      <c r="D67" s="188" t="s">
        <v>470</v>
      </c>
      <c r="E67" s="189">
        <v>1</v>
      </c>
      <c r="F67" s="161">
        <v>5200000</v>
      </c>
      <c r="G67" s="161">
        <v>5200000</v>
      </c>
      <c r="H67" s="161">
        <v>0</v>
      </c>
      <c r="I67" s="190">
        <v>1</v>
      </c>
      <c r="J67" s="161">
        <v>5200000</v>
      </c>
      <c r="K67" s="161">
        <v>0</v>
      </c>
      <c r="L67" s="191"/>
      <c r="M67" s="191"/>
      <c r="N67" s="191"/>
      <c r="O67" s="83" t="s">
        <v>646</v>
      </c>
    </row>
    <row r="68" spans="1:15" ht="16.5" customHeight="1">
      <c r="A68" s="84" t="s">
        <v>286</v>
      </c>
      <c r="B68" s="135" t="s">
        <v>166</v>
      </c>
      <c r="C68" s="187"/>
      <c r="D68" s="188" t="s">
        <v>470</v>
      </c>
      <c r="E68" s="189">
        <v>1</v>
      </c>
      <c r="F68" s="161">
        <v>22700000</v>
      </c>
      <c r="G68" s="161">
        <v>22700000</v>
      </c>
      <c r="H68" s="161">
        <v>0</v>
      </c>
      <c r="I68" s="190">
        <v>1</v>
      </c>
      <c r="J68" s="161">
        <v>22700000</v>
      </c>
      <c r="K68" s="161">
        <v>0</v>
      </c>
      <c r="L68" s="191"/>
      <c r="M68" s="191"/>
      <c r="N68" s="191"/>
      <c r="O68" s="83" t="s">
        <v>646</v>
      </c>
    </row>
    <row r="69" spans="1:15" ht="16.5" customHeight="1">
      <c r="A69" s="84" t="s">
        <v>288</v>
      </c>
      <c r="B69" s="135" t="s">
        <v>167</v>
      </c>
      <c r="C69" s="187"/>
      <c r="D69" s="188" t="s">
        <v>470</v>
      </c>
      <c r="E69" s="189">
        <v>1</v>
      </c>
      <c r="F69" s="161">
        <v>20000000</v>
      </c>
      <c r="G69" s="161">
        <v>20000000</v>
      </c>
      <c r="H69" s="161">
        <v>0</v>
      </c>
      <c r="I69" s="190">
        <v>1</v>
      </c>
      <c r="J69" s="161">
        <v>20000000</v>
      </c>
      <c r="K69" s="161">
        <v>0</v>
      </c>
      <c r="L69" s="191"/>
      <c r="M69" s="191"/>
      <c r="N69" s="191"/>
      <c r="O69" s="83" t="s">
        <v>646</v>
      </c>
    </row>
    <row r="70" spans="1:15" ht="16.5" customHeight="1">
      <c r="A70" s="84" t="s">
        <v>289</v>
      </c>
      <c r="B70" s="135" t="s">
        <v>169</v>
      </c>
      <c r="C70" s="187"/>
      <c r="D70" s="188" t="s">
        <v>470</v>
      </c>
      <c r="E70" s="189">
        <v>1</v>
      </c>
      <c r="F70" s="161">
        <v>10200000</v>
      </c>
      <c r="G70" s="161">
        <v>10200000</v>
      </c>
      <c r="H70" s="161">
        <v>0</v>
      </c>
      <c r="I70" s="190">
        <v>1</v>
      </c>
      <c r="J70" s="161">
        <v>10200000</v>
      </c>
      <c r="K70" s="161">
        <v>0</v>
      </c>
      <c r="L70" s="191"/>
      <c r="M70" s="191"/>
      <c r="N70" s="191"/>
      <c r="O70" s="83" t="s">
        <v>646</v>
      </c>
    </row>
    <row r="71" spans="1:15" ht="16.5" customHeight="1">
      <c r="A71" s="84" t="s">
        <v>291</v>
      </c>
      <c r="B71" s="135" t="s">
        <v>171</v>
      </c>
      <c r="C71" s="187"/>
      <c r="D71" s="188" t="s">
        <v>470</v>
      </c>
      <c r="E71" s="189">
        <v>1</v>
      </c>
      <c r="F71" s="161">
        <v>9500000</v>
      </c>
      <c r="G71" s="161">
        <v>9500000</v>
      </c>
      <c r="H71" s="161">
        <v>0</v>
      </c>
      <c r="I71" s="190">
        <v>1</v>
      </c>
      <c r="J71" s="161">
        <v>9500000</v>
      </c>
      <c r="K71" s="161">
        <v>0</v>
      </c>
      <c r="L71" s="191"/>
      <c r="M71" s="191"/>
      <c r="N71" s="191"/>
      <c r="O71" s="83" t="s">
        <v>646</v>
      </c>
    </row>
    <row r="72" spans="1:15" ht="16.5" customHeight="1">
      <c r="A72" s="84" t="s">
        <v>293</v>
      </c>
      <c r="B72" s="135" t="s">
        <v>173</v>
      </c>
      <c r="C72" s="187"/>
      <c r="D72" s="188" t="s">
        <v>470</v>
      </c>
      <c r="E72" s="189">
        <v>2</v>
      </c>
      <c r="F72" s="161">
        <v>25700000</v>
      </c>
      <c r="G72" s="161">
        <v>25700000</v>
      </c>
      <c r="H72" s="161">
        <v>0</v>
      </c>
      <c r="I72" s="190">
        <v>2</v>
      </c>
      <c r="J72" s="161">
        <v>25700000</v>
      </c>
      <c r="K72" s="161">
        <v>0</v>
      </c>
      <c r="L72" s="191"/>
      <c r="M72" s="191"/>
      <c r="N72" s="191"/>
      <c r="O72" s="83" t="s">
        <v>646</v>
      </c>
    </row>
    <row r="73" spans="1:15" ht="16.5" customHeight="1">
      <c r="A73" s="84" t="s">
        <v>294</v>
      </c>
      <c r="B73" s="135" t="s">
        <v>174</v>
      </c>
      <c r="C73" s="187"/>
      <c r="D73" s="188" t="s">
        <v>470</v>
      </c>
      <c r="E73" s="189">
        <v>1</v>
      </c>
      <c r="F73" s="161">
        <v>5400000</v>
      </c>
      <c r="G73" s="161">
        <v>5400000</v>
      </c>
      <c r="H73" s="161">
        <v>0</v>
      </c>
      <c r="I73" s="190">
        <v>1</v>
      </c>
      <c r="J73" s="161">
        <v>5400000</v>
      </c>
      <c r="K73" s="161">
        <v>0</v>
      </c>
      <c r="L73" s="191"/>
      <c r="M73" s="191"/>
      <c r="N73" s="191"/>
      <c r="O73" s="83" t="s">
        <v>646</v>
      </c>
    </row>
    <row r="74" spans="1:15" ht="16.5" customHeight="1">
      <c r="A74" s="84" t="s">
        <v>296</v>
      </c>
      <c r="B74" s="135" t="s">
        <v>176</v>
      </c>
      <c r="C74" s="187"/>
      <c r="D74" s="188" t="s">
        <v>470</v>
      </c>
      <c r="E74" s="189">
        <v>1</v>
      </c>
      <c r="F74" s="161">
        <v>10490000</v>
      </c>
      <c r="G74" s="161">
        <v>10490000</v>
      </c>
      <c r="H74" s="161">
        <v>0</v>
      </c>
      <c r="I74" s="190">
        <v>1</v>
      </c>
      <c r="J74" s="161">
        <v>10490000</v>
      </c>
      <c r="K74" s="161">
        <v>0</v>
      </c>
      <c r="L74" s="191"/>
      <c r="M74" s="191"/>
      <c r="N74" s="191"/>
      <c r="O74" s="83" t="s">
        <v>646</v>
      </c>
    </row>
    <row r="75" spans="1:15" ht="16.5" customHeight="1">
      <c r="A75" s="84" t="s">
        <v>298</v>
      </c>
      <c r="B75" s="135" t="s">
        <v>178</v>
      </c>
      <c r="C75" s="187"/>
      <c r="D75" s="188" t="s">
        <v>471</v>
      </c>
      <c r="E75" s="189">
        <v>1</v>
      </c>
      <c r="F75" s="161">
        <v>2100000</v>
      </c>
      <c r="G75" s="161">
        <v>2100000</v>
      </c>
      <c r="H75" s="161">
        <v>0</v>
      </c>
      <c r="I75" s="190">
        <v>1</v>
      </c>
      <c r="J75" s="161">
        <v>2100000</v>
      </c>
      <c r="K75" s="161">
        <v>0</v>
      </c>
      <c r="L75" s="191"/>
      <c r="M75" s="191"/>
      <c r="N75" s="191"/>
      <c r="O75" s="83" t="s">
        <v>646</v>
      </c>
    </row>
    <row r="76" spans="1:15" ht="16.5" customHeight="1">
      <c r="A76" s="84" t="s">
        <v>299</v>
      </c>
      <c r="B76" s="135" t="s">
        <v>179</v>
      </c>
      <c r="C76" s="187"/>
      <c r="D76" s="188" t="s">
        <v>472</v>
      </c>
      <c r="E76" s="189">
        <v>1</v>
      </c>
      <c r="F76" s="161">
        <v>6400000</v>
      </c>
      <c r="G76" s="161">
        <v>6400000</v>
      </c>
      <c r="H76" s="161">
        <v>0</v>
      </c>
      <c r="I76" s="190">
        <v>1</v>
      </c>
      <c r="J76" s="161">
        <v>6400000</v>
      </c>
      <c r="K76" s="161">
        <v>0</v>
      </c>
      <c r="L76" s="191"/>
      <c r="M76" s="191"/>
      <c r="N76" s="191"/>
      <c r="O76" s="83" t="s">
        <v>646</v>
      </c>
    </row>
    <row r="77" spans="1:15" ht="16.5" customHeight="1">
      <c r="A77" s="84" t="s">
        <v>300</v>
      </c>
      <c r="B77" s="135" t="s">
        <v>180</v>
      </c>
      <c r="C77" s="187"/>
      <c r="D77" s="188" t="s">
        <v>472</v>
      </c>
      <c r="E77" s="189">
        <v>1</v>
      </c>
      <c r="F77" s="161">
        <v>3200000</v>
      </c>
      <c r="G77" s="161">
        <v>3200000</v>
      </c>
      <c r="H77" s="161">
        <v>0</v>
      </c>
      <c r="I77" s="190">
        <v>1</v>
      </c>
      <c r="J77" s="161">
        <v>3200000</v>
      </c>
      <c r="K77" s="161">
        <v>0</v>
      </c>
      <c r="L77" s="191"/>
      <c r="M77" s="191"/>
      <c r="N77" s="191"/>
      <c r="O77" s="83" t="s">
        <v>646</v>
      </c>
    </row>
    <row r="78" spans="1:15" ht="16.5" customHeight="1">
      <c r="A78" s="84" t="s">
        <v>301</v>
      </c>
      <c r="B78" s="135" t="s">
        <v>178</v>
      </c>
      <c r="C78" s="187"/>
      <c r="D78" s="188" t="s">
        <v>473</v>
      </c>
      <c r="E78" s="189">
        <v>1</v>
      </c>
      <c r="F78" s="161">
        <v>2300000</v>
      </c>
      <c r="G78" s="161">
        <v>2300000</v>
      </c>
      <c r="H78" s="161">
        <v>0</v>
      </c>
      <c r="I78" s="190">
        <v>1</v>
      </c>
      <c r="J78" s="161">
        <v>2300000</v>
      </c>
      <c r="K78" s="161">
        <v>0</v>
      </c>
      <c r="L78" s="191"/>
      <c r="M78" s="191"/>
      <c r="N78" s="191"/>
      <c r="O78" s="83" t="s">
        <v>646</v>
      </c>
    </row>
    <row r="79" spans="1:15" ht="16.5" customHeight="1">
      <c r="A79" s="84" t="s">
        <v>302</v>
      </c>
      <c r="B79" s="135" t="s">
        <v>181</v>
      </c>
      <c r="C79" s="187"/>
      <c r="D79" s="188" t="s">
        <v>473</v>
      </c>
      <c r="E79" s="189">
        <v>1</v>
      </c>
      <c r="F79" s="161">
        <v>1860000</v>
      </c>
      <c r="G79" s="161">
        <v>1860000</v>
      </c>
      <c r="H79" s="161">
        <v>0</v>
      </c>
      <c r="I79" s="190">
        <v>1</v>
      </c>
      <c r="J79" s="161">
        <v>1860000</v>
      </c>
      <c r="K79" s="161">
        <v>0</v>
      </c>
      <c r="L79" s="191"/>
      <c r="M79" s="191"/>
      <c r="N79" s="191"/>
      <c r="O79" s="83" t="s">
        <v>646</v>
      </c>
    </row>
    <row r="80" spans="1:15" ht="16.5" customHeight="1">
      <c r="A80" s="84" t="s">
        <v>307</v>
      </c>
      <c r="B80" s="135" t="s">
        <v>186</v>
      </c>
      <c r="C80" s="187"/>
      <c r="D80" s="188" t="s">
        <v>474</v>
      </c>
      <c r="E80" s="189">
        <v>1</v>
      </c>
      <c r="F80" s="161">
        <v>8200000</v>
      </c>
      <c r="G80" s="161">
        <v>8200000</v>
      </c>
      <c r="H80" s="161">
        <v>0</v>
      </c>
      <c r="I80" s="190">
        <v>1</v>
      </c>
      <c r="J80" s="161">
        <v>8200000</v>
      </c>
      <c r="K80" s="161">
        <v>0</v>
      </c>
      <c r="L80" s="191"/>
      <c r="M80" s="191"/>
      <c r="N80" s="191"/>
      <c r="O80" s="83" t="s">
        <v>646</v>
      </c>
    </row>
    <row r="81" spans="1:15" ht="16.5" customHeight="1">
      <c r="A81" s="84" t="s">
        <v>308</v>
      </c>
      <c r="B81" s="135" t="s">
        <v>187</v>
      </c>
      <c r="C81" s="187"/>
      <c r="D81" s="188" t="s">
        <v>475</v>
      </c>
      <c r="E81" s="189">
        <v>1</v>
      </c>
      <c r="F81" s="161">
        <v>8100000</v>
      </c>
      <c r="G81" s="161">
        <v>8100000</v>
      </c>
      <c r="H81" s="161">
        <v>0</v>
      </c>
      <c r="I81" s="190">
        <v>1</v>
      </c>
      <c r="J81" s="161">
        <v>8100000</v>
      </c>
      <c r="K81" s="161">
        <v>0</v>
      </c>
      <c r="L81" s="191"/>
      <c r="M81" s="191"/>
      <c r="N81" s="191"/>
      <c r="O81" s="83" t="s">
        <v>646</v>
      </c>
    </row>
    <row r="82" spans="1:15" ht="16.5" customHeight="1">
      <c r="A82" s="84" t="s">
        <v>309</v>
      </c>
      <c r="B82" s="135" t="s">
        <v>657</v>
      </c>
      <c r="C82" s="187"/>
      <c r="D82" s="188" t="s">
        <v>475</v>
      </c>
      <c r="E82" s="189">
        <v>1</v>
      </c>
      <c r="F82" s="161">
        <v>3100000</v>
      </c>
      <c r="G82" s="161">
        <v>3100000</v>
      </c>
      <c r="H82" s="161">
        <v>0</v>
      </c>
      <c r="I82" s="190">
        <v>1</v>
      </c>
      <c r="J82" s="161">
        <v>3100000</v>
      </c>
      <c r="K82" s="161">
        <v>0</v>
      </c>
      <c r="L82" s="191"/>
      <c r="M82" s="191"/>
      <c r="N82" s="191"/>
      <c r="O82" s="83" t="s">
        <v>646</v>
      </c>
    </row>
    <row r="83" spans="1:15" ht="16.5" customHeight="1">
      <c r="A83" s="84" t="s">
        <v>310</v>
      </c>
      <c r="B83" s="135" t="s">
        <v>185</v>
      </c>
      <c r="C83" s="187"/>
      <c r="D83" s="188" t="s">
        <v>475</v>
      </c>
      <c r="E83" s="189">
        <v>1</v>
      </c>
      <c r="F83" s="161">
        <v>10000000</v>
      </c>
      <c r="G83" s="161">
        <v>10000000</v>
      </c>
      <c r="H83" s="161">
        <v>0</v>
      </c>
      <c r="I83" s="190">
        <v>1</v>
      </c>
      <c r="J83" s="161">
        <v>10000000</v>
      </c>
      <c r="K83" s="161">
        <v>0</v>
      </c>
      <c r="L83" s="191"/>
      <c r="M83" s="191"/>
      <c r="N83" s="191"/>
      <c r="O83" s="83" t="s">
        <v>646</v>
      </c>
    </row>
    <row r="84" spans="1:15" ht="16.5" customHeight="1">
      <c r="A84" s="84" t="s">
        <v>311</v>
      </c>
      <c r="B84" s="135" t="s">
        <v>189</v>
      </c>
      <c r="C84" s="187"/>
      <c r="D84" s="188" t="s">
        <v>476</v>
      </c>
      <c r="E84" s="189">
        <v>1</v>
      </c>
      <c r="F84" s="161">
        <v>6400000</v>
      </c>
      <c r="G84" s="161">
        <v>6400000</v>
      </c>
      <c r="H84" s="161">
        <v>0</v>
      </c>
      <c r="I84" s="190">
        <v>1</v>
      </c>
      <c r="J84" s="161">
        <v>6400000</v>
      </c>
      <c r="K84" s="161">
        <v>0</v>
      </c>
      <c r="L84" s="191"/>
      <c r="M84" s="191"/>
      <c r="N84" s="191"/>
      <c r="O84" s="83" t="s">
        <v>646</v>
      </c>
    </row>
    <row r="85" spans="1:15" ht="16.5" customHeight="1">
      <c r="A85" s="84" t="s">
        <v>313</v>
      </c>
      <c r="B85" s="135" t="s">
        <v>151</v>
      </c>
      <c r="C85" s="187"/>
      <c r="D85" s="188" t="s">
        <v>477</v>
      </c>
      <c r="E85" s="189">
        <v>1</v>
      </c>
      <c r="F85" s="161">
        <v>7050000</v>
      </c>
      <c r="G85" s="161">
        <v>7050000</v>
      </c>
      <c r="H85" s="161">
        <v>0</v>
      </c>
      <c r="I85" s="190">
        <v>1</v>
      </c>
      <c r="J85" s="161">
        <v>7050000</v>
      </c>
      <c r="K85" s="161">
        <v>0</v>
      </c>
      <c r="L85" s="191"/>
      <c r="M85" s="191"/>
      <c r="N85" s="191"/>
      <c r="O85" s="83" t="s">
        <v>646</v>
      </c>
    </row>
    <row r="86" spans="1:15" ht="16.5" customHeight="1">
      <c r="A86" s="84" t="s">
        <v>314</v>
      </c>
      <c r="B86" s="135" t="s">
        <v>152</v>
      </c>
      <c r="C86" s="187"/>
      <c r="D86" s="188" t="s">
        <v>478</v>
      </c>
      <c r="E86" s="189">
        <v>1</v>
      </c>
      <c r="F86" s="161">
        <v>6750000</v>
      </c>
      <c r="G86" s="161">
        <v>6750000</v>
      </c>
      <c r="H86" s="161">
        <v>0</v>
      </c>
      <c r="I86" s="190">
        <v>1</v>
      </c>
      <c r="J86" s="161">
        <v>6750000</v>
      </c>
      <c r="K86" s="161">
        <v>0</v>
      </c>
      <c r="L86" s="191"/>
      <c r="M86" s="191"/>
      <c r="N86" s="191"/>
      <c r="O86" s="83" t="s">
        <v>646</v>
      </c>
    </row>
    <row r="87" spans="1:15" ht="16.5" customHeight="1">
      <c r="A87" s="84" t="s">
        <v>318</v>
      </c>
      <c r="B87" s="135" t="s">
        <v>192</v>
      </c>
      <c r="C87" s="187"/>
      <c r="D87" s="188" t="s">
        <v>479</v>
      </c>
      <c r="E87" s="189">
        <v>1</v>
      </c>
      <c r="F87" s="161">
        <v>7210000</v>
      </c>
      <c r="G87" s="161">
        <v>7210000</v>
      </c>
      <c r="H87" s="161">
        <v>0</v>
      </c>
      <c r="I87" s="190">
        <v>1</v>
      </c>
      <c r="J87" s="161">
        <v>7210000</v>
      </c>
      <c r="K87" s="161">
        <v>0</v>
      </c>
      <c r="L87" s="191"/>
      <c r="M87" s="191"/>
      <c r="N87" s="191"/>
      <c r="O87" s="83" t="s">
        <v>646</v>
      </c>
    </row>
    <row r="88" spans="1:15" s="12" customFormat="1" ht="21.75" customHeight="1">
      <c r="A88" s="68" t="s">
        <v>383</v>
      </c>
      <c r="B88" s="70" t="s">
        <v>347</v>
      </c>
      <c r="C88" s="183"/>
      <c r="D88" s="184"/>
      <c r="E88" s="185"/>
      <c r="F88" s="162">
        <f>SUM(F89:F89)</f>
        <v>9730000</v>
      </c>
      <c r="G88" s="162">
        <f>SUM(G89:G89)</f>
        <v>9730000</v>
      </c>
      <c r="H88" s="162">
        <f>SUM(H89:H89)</f>
        <v>0</v>
      </c>
      <c r="I88" s="162"/>
      <c r="J88" s="162">
        <f>SUM(J89:J89)</f>
        <v>9730000</v>
      </c>
      <c r="K88" s="162">
        <f>SUM(K89:K89)</f>
        <v>0</v>
      </c>
      <c r="L88" s="186"/>
      <c r="M88" s="186"/>
      <c r="N88" s="186"/>
      <c r="O88" s="183"/>
    </row>
    <row r="89" spans="1:15" ht="15" customHeight="1">
      <c r="A89" s="84">
        <v>1</v>
      </c>
      <c r="B89" s="135" t="s">
        <v>487</v>
      </c>
      <c r="C89" s="187"/>
      <c r="D89" s="188" t="s">
        <v>473</v>
      </c>
      <c r="E89" s="84">
        <v>1</v>
      </c>
      <c r="F89" s="161">
        <v>9730000</v>
      </c>
      <c r="G89" s="161">
        <v>9730000</v>
      </c>
      <c r="H89" s="161">
        <v>0</v>
      </c>
      <c r="I89" s="190">
        <v>1</v>
      </c>
      <c r="J89" s="161">
        <v>9730000</v>
      </c>
      <c r="K89" s="161">
        <v>0</v>
      </c>
      <c r="L89" s="191"/>
      <c r="M89" s="191"/>
      <c r="N89" s="191"/>
      <c r="O89" s="83" t="s">
        <v>646</v>
      </c>
    </row>
    <row r="90" spans="1:15" s="12" customFormat="1" ht="15" customHeight="1">
      <c r="A90" s="68" t="s">
        <v>1</v>
      </c>
      <c r="B90" s="139" t="s">
        <v>93</v>
      </c>
      <c r="C90" s="183"/>
      <c r="D90" s="184"/>
      <c r="E90" s="185"/>
      <c r="F90" s="162">
        <f>F91</f>
        <v>14000000</v>
      </c>
      <c r="G90" s="162">
        <f aca="true" t="shared" si="4" ref="G90:M90">G91</f>
        <v>2500000</v>
      </c>
      <c r="H90" s="162">
        <f t="shared" si="4"/>
        <v>200000</v>
      </c>
      <c r="I90" s="162">
        <f t="shared" si="4"/>
        <v>1</v>
      </c>
      <c r="J90" s="162">
        <f t="shared" si="4"/>
        <v>14000000</v>
      </c>
      <c r="K90" s="162">
        <f t="shared" si="4"/>
        <v>900000</v>
      </c>
      <c r="L90" s="162">
        <f t="shared" si="4"/>
        <v>0</v>
      </c>
      <c r="M90" s="162">
        <f t="shared" si="4"/>
        <v>0</v>
      </c>
      <c r="N90" s="186"/>
      <c r="O90" s="183"/>
    </row>
    <row r="91" spans="1:15" s="12" customFormat="1" ht="15" customHeight="1">
      <c r="A91" s="68" t="s">
        <v>54</v>
      </c>
      <c r="B91" s="137" t="s">
        <v>348</v>
      </c>
      <c r="C91" s="183"/>
      <c r="D91" s="184"/>
      <c r="E91" s="68"/>
      <c r="F91" s="162">
        <f aca="true" t="shared" si="5" ref="F91:K91">SUM(F92:F94)</f>
        <v>14000000</v>
      </c>
      <c r="G91" s="162">
        <f t="shared" si="5"/>
        <v>2500000</v>
      </c>
      <c r="H91" s="162">
        <f t="shared" si="5"/>
        <v>200000</v>
      </c>
      <c r="I91" s="162">
        <f t="shared" si="5"/>
        <v>1</v>
      </c>
      <c r="J91" s="162">
        <f t="shared" si="5"/>
        <v>14000000</v>
      </c>
      <c r="K91" s="162">
        <f t="shared" si="5"/>
        <v>900000</v>
      </c>
      <c r="L91" s="162">
        <f>SUM(L94:L94)</f>
        <v>0</v>
      </c>
      <c r="M91" s="162">
        <f>SUM(M94:M94)</f>
        <v>0</v>
      </c>
      <c r="N91" s="162">
        <f>SUM(N94:N94)</f>
        <v>0</v>
      </c>
      <c r="O91" s="183"/>
    </row>
    <row r="92" spans="1:15" s="12" customFormat="1" ht="15" customHeight="1">
      <c r="A92" s="68">
        <v>1</v>
      </c>
      <c r="B92" s="135" t="s">
        <v>206</v>
      </c>
      <c r="C92" s="183"/>
      <c r="D92" s="85" t="s">
        <v>701</v>
      </c>
      <c r="E92" s="68"/>
      <c r="F92" s="161">
        <v>5000000</v>
      </c>
      <c r="G92" s="161">
        <v>0</v>
      </c>
      <c r="H92" s="162"/>
      <c r="I92" s="162"/>
      <c r="J92" s="161">
        <v>5000000</v>
      </c>
      <c r="K92" s="161">
        <v>0</v>
      </c>
      <c r="L92" s="162"/>
      <c r="M92" s="162"/>
      <c r="N92" s="162"/>
      <c r="O92" s="83" t="s">
        <v>646</v>
      </c>
    </row>
    <row r="93" spans="1:15" s="12" customFormat="1" ht="15" customHeight="1">
      <c r="A93" s="68">
        <v>2</v>
      </c>
      <c r="B93" s="135" t="s">
        <v>207</v>
      </c>
      <c r="C93" s="183"/>
      <c r="D93" s="85" t="s">
        <v>701</v>
      </c>
      <c r="E93" s="68"/>
      <c r="F93" s="161">
        <v>7000000</v>
      </c>
      <c r="G93" s="161">
        <v>700000</v>
      </c>
      <c r="H93" s="162"/>
      <c r="I93" s="162"/>
      <c r="J93" s="161">
        <v>7000000</v>
      </c>
      <c r="K93" s="161">
        <v>700000</v>
      </c>
      <c r="L93" s="162"/>
      <c r="M93" s="162"/>
      <c r="N93" s="162"/>
      <c r="O93" s="83" t="s">
        <v>646</v>
      </c>
    </row>
    <row r="94" spans="1:15" ht="15" customHeight="1">
      <c r="A94" s="84">
        <v>3</v>
      </c>
      <c r="B94" s="135" t="s">
        <v>208</v>
      </c>
      <c r="C94" s="187"/>
      <c r="D94" s="188" t="s">
        <v>484</v>
      </c>
      <c r="E94" s="84">
        <v>1</v>
      </c>
      <c r="F94" s="161">
        <v>2000000</v>
      </c>
      <c r="G94" s="161">
        <v>1800000</v>
      </c>
      <c r="H94" s="161">
        <v>200000</v>
      </c>
      <c r="I94" s="190">
        <v>1</v>
      </c>
      <c r="J94" s="161">
        <v>2000000</v>
      </c>
      <c r="K94" s="161">
        <v>200000</v>
      </c>
      <c r="L94" s="191"/>
      <c r="M94" s="191"/>
      <c r="N94" s="191"/>
      <c r="O94" s="83" t="s">
        <v>654</v>
      </c>
    </row>
    <row r="95" spans="11:29" ht="15.75">
      <c r="K95" s="573" t="s">
        <v>60</v>
      </c>
      <c r="L95" s="573"/>
      <c r="M95" s="573"/>
      <c r="N95" s="573"/>
      <c r="O95" s="573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31"/>
      <c r="AB95" s="31"/>
      <c r="AC95" s="31"/>
    </row>
    <row r="96" spans="1:29" s="61" customFormat="1" ht="15.75">
      <c r="A96" s="175"/>
      <c r="B96" s="111" t="s">
        <v>358</v>
      </c>
      <c r="C96" s="569" t="s">
        <v>710</v>
      </c>
      <c r="D96" s="569"/>
      <c r="E96" s="569"/>
      <c r="F96" s="570" t="s">
        <v>377</v>
      </c>
      <c r="G96" s="570"/>
      <c r="H96" s="570"/>
      <c r="I96" s="570"/>
      <c r="J96" s="570"/>
      <c r="K96" s="570" t="s">
        <v>366</v>
      </c>
      <c r="L96" s="570"/>
      <c r="M96" s="570"/>
      <c r="N96" s="570"/>
      <c r="O96" s="570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31"/>
      <c r="AB96" s="31"/>
      <c r="AC96" s="31"/>
    </row>
    <row r="97" spans="6:29" ht="15">
      <c r="F97" s="156"/>
      <c r="G97" s="156"/>
      <c r="AA97" s="31"/>
      <c r="AB97" s="31"/>
      <c r="AC97" s="31"/>
    </row>
    <row r="98" spans="6:29" ht="15">
      <c r="F98" s="156"/>
      <c r="G98" s="156"/>
      <c r="AA98" s="31"/>
      <c r="AB98" s="31"/>
      <c r="AC98" s="31"/>
    </row>
    <row r="99" spans="6:29" ht="15">
      <c r="F99" s="156"/>
      <c r="G99" s="156"/>
      <c r="AA99" s="31"/>
      <c r="AB99" s="31"/>
      <c r="AC99" s="31"/>
    </row>
    <row r="100" spans="6:29" ht="15">
      <c r="F100" s="157"/>
      <c r="G100" s="157"/>
      <c r="H100" s="157"/>
      <c r="AA100" s="31"/>
      <c r="AB100" s="31"/>
      <c r="AC100" s="31"/>
    </row>
    <row r="101" spans="6:29" ht="15">
      <c r="F101" s="157"/>
      <c r="G101" s="157"/>
      <c r="H101" s="63"/>
      <c r="K101" s="157"/>
      <c r="AA101" s="31"/>
      <c r="AB101" s="31"/>
      <c r="AC101" s="31"/>
    </row>
    <row r="102" spans="2:29" s="61" customFormat="1" ht="15.75">
      <c r="B102" s="111" t="s">
        <v>386</v>
      </c>
      <c r="C102" s="570" t="s">
        <v>711</v>
      </c>
      <c r="D102" s="570"/>
      <c r="E102" s="570"/>
      <c r="F102" s="574" t="s">
        <v>45</v>
      </c>
      <c r="G102" s="574"/>
      <c r="H102" s="574"/>
      <c r="I102" s="574"/>
      <c r="J102" s="574"/>
      <c r="K102" s="570" t="s">
        <v>387</v>
      </c>
      <c r="L102" s="570"/>
      <c r="M102" s="570"/>
      <c r="N102" s="570"/>
      <c r="O102" s="570"/>
      <c r="AA102" s="158"/>
      <c r="AB102" s="158"/>
      <c r="AC102" s="158"/>
    </row>
    <row r="103" spans="11:29" ht="15">
      <c r="K103" s="157"/>
      <c r="AA103" s="31"/>
      <c r="AB103" s="31"/>
      <c r="AC103" s="31"/>
    </row>
  </sheetData>
  <sheetProtection/>
  <mergeCells count="18">
    <mergeCell ref="K1:O1"/>
    <mergeCell ref="K2:O2"/>
    <mergeCell ref="A3:O3"/>
    <mergeCell ref="K96:O96"/>
    <mergeCell ref="E19:H19"/>
    <mergeCell ref="I19:K19"/>
    <mergeCell ref="L19:N19"/>
    <mergeCell ref="A19:A20"/>
    <mergeCell ref="B19:B20"/>
    <mergeCell ref="C19:C20"/>
    <mergeCell ref="C96:E96"/>
    <mergeCell ref="C102:E102"/>
    <mergeCell ref="O19:O20"/>
    <mergeCell ref="K95:O95"/>
    <mergeCell ref="F96:J96"/>
    <mergeCell ref="F102:J102"/>
    <mergeCell ref="K102:O102"/>
    <mergeCell ref="D19:D20"/>
  </mergeCells>
  <printOptions/>
  <pageMargins left="0.26" right="0.17" top="0.5" bottom="0.52" header="0.49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4"/>
  <sheetViews>
    <sheetView tabSelected="1" zoomScale="115" zoomScaleNormal="115" zoomScalePageLayoutView="0" workbookViewId="0" topLeftCell="A1">
      <selection activeCell="B22" sqref="B22"/>
    </sheetView>
  </sheetViews>
  <sheetFormatPr defaultColWidth="8.796875" defaultRowHeight="15"/>
  <cols>
    <col min="1" max="1" width="5.59765625" style="505" customWidth="1"/>
    <col min="2" max="2" width="32.19921875" style="24" customWidth="1"/>
    <col min="3" max="3" width="5.5" style="505" customWidth="1"/>
    <col min="4" max="4" width="16.69921875" style="516" customWidth="1"/>
    <col min="5" max="5" width="5.09765625" style="177" customWidth="1"/>
    <col min="6" max="6" width="11" style="24" customWidth="1"/>
    <col min="7" max="7" width="10.69921875" style="24" hidden="1" customWidth="1"/>
    <col min="8" max="8" width="7.09765625" style="24" customWidth="1"/>
    <col min="9" max="9" width="4.8984375" style="177" hidden="1" customWidth="1"/>
    <col min="10" max="10" width="11.8984375" style="24" hidden="1" customWidth="1"/>
    <col min="11" max="11" width="28.5" style="24" customWidth="1"/>
    <col min="12" max="12" width="8.19921875" style="24" customWidth="1"/>
    <col min="13" max="13" width="5.09765625" style="505" customWidth="1"/>
    <col min="14" max="14" width="8.3984375" style="24" customWidth="1"/>
    <col min="15" max="15" width="10" style="24" customWidth="1"/>
    <col min="16" max="16" width="5.8984375" style="24" customWidth="1"/>
    <col min="17" max="17" width="11.09765625" style="0" hidden="1" customWidth="1"/>
    <col min="18" max="22" width="0" style="0" hidden="1" customWidth="1"/>
    <col min="25" max="25" width="11.19921875" style="0" bestFit="1" customWidth="1"/>
  </cols>
  <sheetData>
    <row r="1" spans="1:30" ht="20.25">
      <c r="A1" s="578" t="s">
        <v>863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31"/>
      <c r="AC1" s="31"/>
      <c r="AD1" s="31"/>
    </row>
    <row r="2" spans="1:30" s="339" customFormat="1" ht="15">
      <c r="A2" s="579" t="s">
        <v>864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AB2" s="340"/>
      <c r="AC2" s="340"/>
      <c r="AD2" s="340"/>
    </row>
    <row r="3" spans="1:30" s="339" customFormat="1" ht="15">
      <c r="A3" s="497"/>
      <c r="B3" s="178"/>
      <c r="C3" s="497"/>
      <c r="D3" s="515"/>
      <c r="E3" s="178"/>
      <c r="F3" s="178"/>
      <c r="G3" s="178"/>
      <c r="H3" s="178"/>
      <c r="I3" s="178"/>
      <c r="J3" s="178"/>
      <c r="K3" s="178"/>
      <c r="L3" s="341"/>
      <c r="M3" s="497"/>
      <c r="N3" s="178"/>
      <c r="O3" s="178"/>
      <c r="P3" s="178"/>
      <c r="AB3" s="340"/>
      <c r="AC3" s="340"/>
      <c r="AD3" s="340"/>
    </row>
    <row r="4" spans="1:16" s="20" customFormat="1" ht="12.75">
      <c r="A4" s="571" t="s">
        <v>357</v>
      </c>
      <c r="B4" s="571" t="s">
        <v>370</v>
      </c>
      <c r="C4" s="571" t="s">
        <v>801</v>
      </c>
      <c r="D4" s="571" t="s">
        <v>372</v>
      </c>
      <c r="E4" s="577" t="s">
        <v>855</v>
      </c>
      <c r="F4" s="577"/>
      <c r="G4" s="577"/>
      <c r="H4" s="577"/>
      <c r="I4" s="399" t="s">
        <v>374</v>
      </c>
      <c r="J4" s="399"/>
      <c r="K4" s="581" t="s">
        <v>663</v>
      </c>
      <c r="L4" s="580" t="s">
        <v>779</v>
      </c>
      <c r="M4" s="580"/>
      <c r="N4" s="580"/>
      <c r="O4" s="580"/>
      <c r="P4" s="571" t="s">
        <v>417</v>
      </c>
    </row>
    <row r="5" spans="1:16" s="20" customFormat="1" ht="38.25">
      <c r="A5" s="572"/>
      <c r="B5" s="572"/>
      <c r="C5" s="572"/>
      <c r="D5" s="572"/>
      <c r="E5" s="134" t="s">
        <v>79</v>
      </c>
      <c r="F5" s="134" t="s">
        <v>77</v>
      </c>
      <c r="G5" s="134" t="s">
        <v>104</v>
      </c>
      <c r="H5" s="134" t="s">
        <v>376</v>
      </c>
      <c r="I5" s="134" t="s">
        <v>79</v>
      </c>
      <c r="J5" s="134" t="s">
        <v>77</v>
      </c>
      <c r="K5" s="582"/>
      <c r="L5" s="400" t="s">
        <v>780</v>
      </c>
      <c r="M5" s="400" t="s">
        <v>454</v>
      </c>
      <c r="N5" s="400" t="s">
        <v>667</v>
      </c>
      <c r="O5" s="401" t="s">
        <v>781</v>
      </c>
      <c r="P5" s="572"/>
    </row>
    <row r="6" spans="1:16" s="405" customFormat="1" ht="12.75">
      <c r="A6" s="402">
        <v>1</v>
      </c>
      <c r="B6" s="402">
        <v>2</v>
      </c>
      <c r="C6" s="402">
        <v>3</v>
      </c>
      <c r="D6" s="402">
        <v>4</v>
      </c>
      <c r="E6" s="402">
        <v>5</v>
      </c>
      <c r="F6" s="402">
        <v>6</v>
      </c>
      <c r="G6" s="402"/>
      <c r="H6" s="402">
        <v>7</v>
      </c>
      <c r="I6" s="402"/>
      <c r="J6" s="402"/>
      <c r="K6" s="402">
        <v>8</v>
      </c>
      <c r="L6" s="403">
        <v>9</v>
      </c>
      <c r="M6" s="403">
        <v>10</v>
      </c>
      <c r="N6" s="403">
        <v>11</v>
      </c>
      <c r="O6" s="404" t="s">
        <v>782</v>
      </c>
      <c r="P6" s="402">
        <v>13</v>
      </c>
    </row>
    <row r="7" spans="1:16" s="12" customFormat="1" ht="15.75">
      <c r="A7" s="67"/>
      <c r="B7" s="406" t="s">
        <v>798</v>
      </c>
      <c r="C7" s="512"/>
      <c r="D7" s="184"/>
      <c r="E7" s="185">
        <f aca="true" t="shared" si="0" ref="E7:O7">E8+E63</f>
        <v>46</v>
      </c>
      <c r="F7" s="162">
        <f t="shared" si="0"/>
        <v>508774500</v>
      </c>
      <c r="G7" s="162">
        <f t="shared" si="0"/>
        <v>718560000</v>
      </c>
      <c r="H7" s="162">
        <f t="shared" si="0"/>
        <v>0</v>
      </c>
      <c r="I7" s="162">
        <f t="shared" si="0"/>
        <v>42</v>
      </c>
      <c r="J7" s="162">
        <f t="shared" si="0"/>
        <v>704860000</v>
      </c>
      <c r="K7" s="162">
        <f t="shared" si="0"/>
        <v>0</v>
      </c>
      <c r="L7" s="162">
        <f t="shared" si="0"/>
        <v>0</v>
      </c>
      <c r="M7" s="427">
        <f t="shared" si="0"/>
        <v>46</v>
      </c>
      <c r="N7" s="162">
        <f t="shared" si="0"/>
        <v>0</v>
      </c>
      <c r="O7" s="162">
        <f t="shared" si="0"/>
        <v>13500000</v>
      </c>
      <c r="P7" s="183"/>
    </row>
    <row r="8" spans="1:16" s="12" customFormat="1" ht="25.5">
      <c r="A8" s="68" t="s">
        <v>0</v>
      </c>
      <c r="B8" s="406" t="s">
        <v>806</v>
      </c>
      <c r="C8" s="498"/>
      <c r="D8" s="184"/>
      <c r="E8" s="185">
        <f aca="true" t="shared" si="1" ref="E8:O8">E17+E61+E9</f>
        <v>46</v>
      </c>
      <c r="F8" s="506">
        <f t="shared" si="1"/>
        <v>501774500</v>
      </c>
      <c r="G8" s="186">
        <f t="shared" si="1"/>
        <v>717860000</v>
      </c>
      <c r="H8" s="186">
        <f t="shared" si="1"/>
        <v>0</v>
      </c>
      <c r="I8" s="186">
        <f t="shared" si="1"/>
        <v>42</v>
      </c>
      <c r="J8" s="186">
        <f t="shared" si="1"/>
        <v>697860000</v>
      </c>
      <c r="K8" s="186">
        <f t="shared" si="1"/>
        <v>0</v>
      </c>
      <c r="L8" s="186">
        <f t="shared" si="1"/>
        <v>0</v>
      </c>
      <c r="M8" s="185">
        <f t="shared" si="1"/>
        <v>46</v>
      </c>
      <c r="N8" s="186">
        <f t="shared" si="1"/>
        <v>0</v>
      </c>
      <c r="O8" s="519">
        <f t="shared" si="1"/>
        <v>13500000</v>
      </c>
      <c r="P8" s="183"/>
    </row>
    <row r="9" spans="1:16" s="12" customFormat="1" ht="16.5" customHeight="1">
      <c r="A9" s="68" t="s">
        <v>54</v>
      </c>
      <c r="B9" s="406" t="s">
        <v>85</v>
      </c>
      <c r="C9" s="498"/>
      <c r="D9" s="184"/>
      <c r="E9" s="185">
        <f aca="true" t="shared" si="2" ref="E9:J9">E10+E13</f>
        <v>0</v>
      </c>
      <c r="F9" s="162">
        <f t="shared" si="2"/>
        <v>5341000</v>
      </c>
      <c r="G9" s="162">
        <f t="shared" si="2"/>
        <v>0</v>
      </c>
      <c r="H9" s="162">
        <f t="shared" si="2"/>
        <v>0</v>
      </c>
      <c r="I9" s="162">
        <f t="shared" si="2"/>
        <v>0</v>
      </c>
      <c r="J9" s="162">
        <f t="shared" si="2"/>
        <v>0</v>
      </c>
      <c r="K9" s="162"/>
      <c r="L9" s="162"/>
      <c r="M9" s="185">
        <f>M10+M13</f>
        <v>0</v>
      </c>
      <c r="N9" s="186"/>
      <c r="O9" s="186">
        <f>O10+O13</f>
        <v>1600000</v>
      </c>
      <c r="P9" s="183"/>
    </row>
    <row r="10" spans="1:16" s="12" customFormat="1" ht="16.5" customHeight="1">
      <c r="A10" s="68">
        <v>1</v>
      </c>
      <c r="B10" s="406" t="s">
        <v>87</v>
      </c>
      <c r="C10" s="498"/>
      <c r="D10" s="184"/>
      <c r="E10" s="185">
        <f>SUM(E11:E12)</f>
        <v>0</v>
      </c>
      <c r="F10" s="185">
        <f aca="true" t="shared" si="3" ref="F10:O10">SUM(F11:F12)</f>
        <v>0</v>
      </c>
      <c r="G10" s="185">
        <f t="shared" si="3"/>
        <v>0</v>
      </c>
      <c r="H10" s="185">
        <f t="shared" si="3"/>
        <v>0</v>
      </c>
      <c r="I10" s="185">
        <f t="shared" si="3"/>
        <v>0</v>
      </c>
      <c r="J10" s="185">
        <f t="shared" si="3"/>
        <v>0</v>
      </c>
      <c r="K10" s="185">
        <f t="shared" si="3"/>
        <v>0</v>
      </c>
      <c r="L10" s="185">
        <f t="shared" si="3"/>
        <v>0</v>
      </c>
      <c r="M10" s="185">
        <f t="shared" si="3"/>
        <v>0</v>
      </c>
      <c r="N10" s="186"/>
      <c r="O10" s="186">
        <f t="shared" si="3"/>
        <v>0</v>
      </c>
      <c r="P10" s="183"/>
    </row>
    <row r="11" spans="1:16" s="426" customFormat="1" ht="16.5" customHeight="1" hidden="1">
      <c r="A11" s="84"/>
      <c r="B11" s="513"/>
      <c r="C11" s="496"/>
      <c r="D11" s="135"/>
      <c r="E11" s="428"/>
      <c r="F11" s="107"/>
      <c r="G11" s="107"/>
      <c r="H11" s="107"/>
      <c r="I11" s="107"/>
      <c r="J11" s="107"/>
      <c r="K11" s="517"/>
      <c r="L11" s="107"/>
      <c r="M11" s="514"/>
      <c r="N11" s="108"/>
      <c r="O11" s="108"/>
      <c r="P11" s="430"/>
    </row>
    <row r="12" spans="1:16" s="426" customFormat="1" ht="16.5" customHeight="1" hidden="1">
      <c r="A12" s="84"/>
      <c r="B12" s="513"/>
      <c r="C12" s="496"/>
      <c r="D12" s="135"/>
      <c r="E12" s="428"/>
      <c r="F12" s="107"/>
      <c r="G12" s="107"/>
      <c r="H12" s="107"/>
      <c r="I12" s="107"/>
      <c r="J12" s="107"/>
      <c r="K12" s="517"/>
      <c r="L12" s="107"/>
      <c r="M12" s="514"/>
      <c r="N12" s="108"/>
      <c r="O12" s="108"/>
      <c r="P12" s="430"/>
    </row>
    <row r="13" spans="1:25" s="12" customFormat="1" ht="16.5" customHeight="1">
      <c r="A13" s="68">
        <v>2</v>
      </c>
      <c r="B13" s="406" t="s">
        <v>89</v>
      </c>
      <c r="C13" s="498"/>
      <c r="D13" s="184"/>
      <c r="E13" s="185">
        <f>E14</f>
        <v>0</v>
      </c>
      <c r="F13" s="162">
        <f>F14</f>
        <v>5341000</v>
      </c>
      <c r="G13" s="162">
        <v>0</v>
      </c>
      <c r="H13" s="162">
        <v>0</v>
      </c>
      <c r="I13" s="162">
        <v>0</v>
      </c>
      <c r="J13" s="162">
        <v>0</v>
      </c>
      <c r="K13" s="162"/>
      <c r="L13" s="162"/>
      <c r="M13" s="509"/>
      <c r="N13" s="186"/>
      <c r="O13" s="186">
        <f>O14</f>
        <v>1600000</v>
      </c>
      <c r="P13" s="183"/>
      <c r="Y13" s="59"/>
    </row>
    <row r="14" spans="1:25" s="494" customFormat="1" ht="27" customHeight="1">
      <c r="A14" s="435" t="s">
        <v>333</v>
      </c>
      <c r="B14" s="489" t="s">
        <v>851</v>
      </c>
      <c r="C14" s="496">
        <v>1996</v>
      </c>
      <c r="D14" s="184"/>
      <c r="E14" s="428"/>
      <c r="F14" s="490">
        <v>5341000</v>
      </c>
      <c r="G14" s="491"/>
      <c r="H14" s="491"/>
      <c r="I14" s="491"/>
      <c r="J14" s="491"/>
      <c r="K14" s="485" t="s">
        <v>859</v>
      </c>
      <c r="L14" s="485" t="s">
        <v>860</v>
      </c>
      <c r="M14" s="441">
        <v>200</v>
      </c>
      <c r="N14" s="518">
        <v>8000</v>
      </c>
      <c r="O14" s="518">
        <f>M14*N14</f>
        <v>1600000</v>
      </c>
      <c r="P14" s="493"/>
      <c r="Y14" s="495"/>
    </row>
    <row r="15" spans="1:16" s="12" customFormat="1" ht="16.5" customHeight="1" hidden="1">
      <c r="A15" s="68" t="s">
        <v>90</v>
      </c>
      <c r="B15" s="406" t="s">
        <v>229</v>
      </c>
      <c r="C15" s="498"/>
      <c r="D15" s="184"/>
      <c r="E15" s="185"/>
      <c r="F15" s="162">
        <f>SUM(F16:F16)</f>
        <v>0</v>
      </c>
      <c r="G15" s="162">
        <f>SUM(G16:G16)</f>
        <v>0</v>
      </c>
      <c r="H15" s="162">
        <f>SUM(H16:H16)</f>
        <v>0</v>
      </c>
      <c r="I15" s="162"/>
      <c r="J15" s="162"/>
      <c r="K15" s="162"/>
      <c r="L15" s="162"/>
      <c r="M15" s="507"/>
      <c r="N15" s="186"/>
      <c r="O15" s="186"/>
      <c r="P15" s="183"/>
    </row>
    <row r="16" spans="1:16" ht="16.5" customHeight="1" hidden="1">
      <c r="A16" s="398"/>
      <c r="B16" s="416"/>
      <c r="C16" s="499"/>
      <c r="D16" s="417"/>
      <c r="E16" s="398"/>
      <c r="F16" s="418"/>
      <c r="G16" s="418"/>
      <c r="H16" s="418"/>
      <c r="I16" s="419"/>
      <c r="J16" s="418"/>
      <c r="K16" s="418"/>
      <c r="L16" s="418"/>
      <c r="M16" s="508"/>
      <c r="N16" s="420"/>
      <c r="O16" s="420"/>
      <c r="P16" s="421"/>
    </row>
    <row r="17" spans="1:21" ht="16.5" customHeight="1">
      <c r="A17" s="68" t="s">
        <v>90</v>
      </c>
      <c r="B17" s="406" t="s">
        <v>232</v>
      </c>
      <c r="C17" s="498"/>
      <c r="D17" s="184"/>
      <c r="E17" s="185">
        <f aca="true" t="shared" si="4" ref="E17:N17">E18+E57+E61</f>
        <v>44</v>
      </c>
      <c r="F17" s="162">
        <f>F18+F57+F61</f>
        <v>486433500</v>
      </c>
      <c r="G17" s="162">
        <f t="shared" si="4"/>
        <v>717860000</v>
      </c>
      <c r="H17" s="162">
        <f t="shared" si="4"/>
        <v>0</v>
      </c>
      <c r="I17" s="162">
        <f t="shared" si="4"/>
        <v>42</v>
      </c>
      <c r="J17" s="162">
        <f t="shared" si="4"/>
        <v>697860000</v>
      </c>
      <c r="K17" s="162">
        <f t="shared" si="4"/>
        <v>0</v>
      </c>
      <c r="L17" s="162">
        <f t="shared" si="4"/>
        <v>0</v>
      </c>
      <c r="M17" s="185">
        <f t="shared" si="4"/>
        <v>44</v>
      </c>
      <c r="N17" s="162">
        <f t="shared" si="4"/>
        <v>0</v>
      </c>
      <c r="O17" s="162">
        <f>O18+O57+O61</f>
        <v>11300000</v>
      </c>
      <c r="P17" s="162"/>
      <c r="Q17" s="162">
        <f>Q18</f>
        <v>0</v>
      </c>
      <c r="R17" s="162">
        <f>R18</f>
        <v>0</v>
      </c>
      <c r="S17" s="162">
        <f>S18</f>
        <v>0</v>
      </c>
      <c r="T17" s="162">
        <f>T18</f>
        <v>0</v>
      </c>
      <c r="U17" s="162">
        <f>U18</f>
        <v>0</v>
      </c>
    </row>
    <row r="18" spans="1:16" s="12" customFormat="1" ht="15.75" customHeight="1">
      <c r="A18" s="68">
        <v>1</v>
      </c>
      <c r="B18" s="406" t="s">
        <v>230</v>
      </c>
      <c r="C18" s="498"/>
      <c r="D18" s="184"/>
      <c r="E18" s="185">
        <f>SUM(E19:E56)</f>
        <v>39</v>
      </c>
      <c r="F18" s="162">
        <f>SUM(F19:F56)</f>
        <v>443334000</v>
      </c>
      <c r="G18" s="162">
        <f aca="true" t="shared" si="5" ref="G18:O18">SUM(G19:G56)</f>
        <v>697860000</v>
      </c>
      <c r="H18" s="162"/>
      <c r="I18" s="162">
        <f t="shared" si="5"/>
        <v>42</v>
      </c>
      <c r="J18" s="162">
        <f t="shared" si="5"/>
        <v>697860000</v>
      </c>
      <c r="K18" s="162"/>
      <c r="L18" s="162"/>
      <c r="M18" s="509">
        <f t="shared" si="5"/>
        <v>39</v>
      </c>
      <c r="N18" s="162"/>
      <c r="O18" s="162">
        <f t="shared" si="5"/>
        <v>10200000</v>
      </c>
      <c r="P18" s="183"/>
    </row>
    <row r="19" spans="1:16" ht="24">
      <c r="A19" s="440" t="s">
        <v>86</v>
      </c>
      <c r="B19" s="423" t="s">
        <v>803</v>
      </c>
      <c r="C19" s="500">
        <v>2010</v>
      </c>
      <c r="D19" s="423" t="s">
        <v>652</v>
      </c>
      <c r="E19" s="441">
        <v>1</v>
      </c>
      <c r="F19" s="424">
        <v>7200000</v>
      </c>
      <c r="G19" s="442">
        <v>162900000</v>
      </c>
      <c r="H19" s="442">
        <v>0</v>
      </c>
      <c r="I19" s="443">
        <v>1</v>
      </c>
      <c r="J19" s="444">
        <v>162900000</v>
      </c>
      <c r="K19" s="445" t="s">
        <v>784</v>
      </c>
      <c r="L19" s="446" t="s">
        <v>799</v>
      </c>
      <c r="M19" s="441">
        <f>E19</f>
        <v>1</v>
      </c>
      <c r="N19" s="521">
        <v>200000</v>
      </c>
      <c r="O19" s="521">
        <f>N19*M19</f>
        <v>200000</v>
      </c>
      <c r="P19" s="448"/>
    </row>
    <row r="20" spans="1:16" ht="25.5">
      <c r="A20" s="408" t="s">
        <v>88</v>
      </c>
      <c r="B20" s="431" t="s">
        <v>803</v>
      </c>
      <c r="C20" s="501">
        <v>2013</v>
      </c>
      <c r="D20" s="431" t="s">
        <v>482</v>
      </c>
      <c r="E20" s="409">
        <v>1</v>
      </c>
      <c r="F20" s="432">
        <v>9830000</v>
      </c>
      <c r="G20" s="412">
        <v>23760000</v>
      </c>
      <c r="H20" s="412">
        <v>0</v>
      </c>
      <c r="I20" s="410">
        <v>2</v>
      </c>
      <c r="J20" s="412">
        <v>23760000</v>
      </c>
      <c r="K20" s="407" t="s">
        <v>786</v>
      </c>
      <c r="L20" s="422" t="s">
        <v>799</v>
      </c>
      <c r="M20" s="409">
        <f aca="true" t="shared" si="6" ref="M20:M58">E20</f>
        <v>1</v>
      </c>
      <c r="N20" s="522">
        <v>300000</v>
      </c>
      <c r="O20" s="522">
        <f aca="true" t="shared" si="7" ref="O20:O64">N20*M20</f>
        <v>300000</v>
      </c>
      <c r="P20" s="414"/>
    </row>
    <row r="21" spans="1:16" ht="38.25">
      <c r="A21" s="408" t="s">
        <v>233</v>
      </c>
      <c r="B21" s="431" t="s">
        <v>803</v>
      </c>
      <c r="C21" s="501">
        <v>2011</v>
      </c>
      <c r="D21" s="431" t="s">
        <v>483</v>
      </c>
      <c r="E21" s="409">
        <v>1</v>
      </c>
      <c r="F21" s="432">
        <v>7875000</v>
      </c>
      <c r="G21" s="412">
        <v>9500000</v>
      </c>
      <c r="H21" s="412">
        <v>0</v>
      </c>
      <c r="I21" s="410">
        <v>1</v>
      </c>
      <c r="J21" s="412">
        <v>9500000</v>
      </c>
      <c r="K21" s="407" t="s">
        <v>788</v>
      </c>
      <c r="L21" s="422" t="s">
        <v>799</v>
      </c>
      <c r="M21" s="409">
        <f t="shared" si="6"/>
        <v>1</v>
      </c>
      <c r="N21" s="522">
        <v>200000</v>
      </c>
      <c r="O21" s="522">
        <f t="shared" si="7"/>
        <v>200000</v>
      </c>
      <c r="P21" s="414"/>
    </row>
    <row r="22" spans="1:16" ht="42.75" customHeight="1">
      <c r="A22" s="408" t="s">
        <v>234</v>
      </c>
      <c r="B22" s="431" t="s">
        <v>802</v>
      </c>
      <c r="C22" s="501">
        <v>2011</v>
      </c>
      <c r="D22" s="431" t="s">
        <v>807</v>
      </c>
      <c r="E22" s="409">
        <v>1</v>
      </c>
      <c r="F22" s="432">
        <v>18600000</v>
      </c>
      <c r="G22" s="412">
        <v>4300000</v>
      </c>
      <c r="H22" s="412">
        <v>0</v>
      </c>
      <c r="I22" s="410">
        <v>1</v>
      </c>
      <c r="J22" s="412">
        <v>4300000</v>
      </c>
      <c r="K22" s="407" t="s">
        <v>791</v>
      </c>
      <c r="L22" s="422" t="s">
        <v>799</v>
      </c>
      <c r="M22" s="409">
        <f t="shared" si="6"/>
        <v>1</v>
      </c>
      <c r="N22" s="522">
        <v>200000</v>
      </c>
      <c r="O22" s="522">
        <f t="shared" si="7"/>
        <v>200000</v>
      </c>
      <c r="P22" s="414"/>
    </row>
    <row r="23" spans="1:16" ht="25.5">
      <c r="A23" s="408" t="s">
        <v>235</v>
      </c>
      <c r="B23" s="449" t="s">
        <v>805</v>
      </c>
      <c r="C23" s="501">
        <v>2013</v>
      </c>
      <c r="D23" s="449" t="s">
        <v>470</v>
      </c>
      <c r="E23" s="450">
        <v>1</v>
      </c>
      <c r="F23" s="451">
        <v>14500000</v>
      </c>
      <c r="G23" s="412">
        <v>35000000</v>
      </c>
      <c r="H23" s="412">
        <v>0</v>
      </c>
      <c r="I23" s="410">
        <v>1</v>
      </c>
      <c r="J23" s="412">
        <v>35000000</v>
      </c>
      <c r="K23" s="407" t="s">
        <v>791</v>
      </c>
      <c r="L23" s="422" t="s">
        <v>799</v>
      </c>
      <c r="M23" s="409">
        <f t="shared" si="6"/>
        <v>1</v>
      </c>
      <c r="N23" s="522">
        <v>1000000</v>
      </c>
      <c r="O23" s="522">
        <f t="shared" si="7"/>
        <v>1000000</v>
      </c>
      <c r="P23" s="414"/>
    </row>
    <row r="24" spans="1:16" ht="15">
      <c r="A24" s="408" t="s">
        <v>236</v>
      </c>
      <c r="B24" s="449" t="s">
        <v>804</v>
      </c>
      <c r="C24" s="501">
        <v>2010</v>
      </c>
      <c r="D24" s="449" t="s">
        <v>470</v>
      </c>
      <c r="E24" s="450">
        <v>1</v>
      </c>
      <c r="F24" s="451">
        <v>16379000</v>
      </c>
      <c r="G24" s="412">
        <v>25800000</v>
      </c>
      <c r="H24" s="412">
        <v>0</v>
      </c>
      <c r="I24" s="410">
        <v>3</v>
      </c>
      <c r="J24" s="412">
        <v>25800000</v>
      </c>
      <c r="K24" s="407" t="s">
        <v>795</v>
      </c>
      <c r="L24" s="422" t="s">
        <v>799</v>
      </c>
      <c r="M24" s="409">
        <f t="shared" si="6"/>
        <v>1</v>
      </c>
      <c r="N24" s="522">
        <v>100000</v>
      </c>
      <c r="O24" s="522">
        <f t="shared" si="7"/>
        <v>100000</v>
      </c>
      <c r="P24" s="414"/>
    </row>
    <row r="25" spans="1:16" ht="15">
      <c r="A25" s="408" t="s">
        <v>237</v>
      </c>
      <c r="B25" s="452" t="s">
        <v>813</v>
      </c>
      <c r="C25" s="501">
        <v>2011</v>
      </c>
      <c r="D25" s="449" t="s">
        <v>470</v>
      </c>
      <c r="E25" s="450">
        <v>1</v>
      </c>
      <c r="F25" s="453">
        <v>9500000</v>
      </c>
      <c r="G25" s="412"/>
      <c r="H25" s="412"/>
      <c r="I25" s="410"/>
      <c r="J25" s="412"/>
      <c r="K25" s="415" t="s">
        <v>796</v>
      </c>
      <c r="L25" s="422" t="s">
        <v>799</v>
      </c>
      <c r="M25" s="409">
        <f t="shared" si="6"/>
        <v>1</v>
      </c>
      <c r="N25" s="522">
        <v>100000</v>
      </c>
      <c r="O25" s="522">
        <f t="shared" si="7"/>
        <v>100000</v>
      </c>
      <c r="P25" s="414"/>
    </row>
    <row r="26" spans="1:16" ht="25.5">
      <c r="A26" s="408" t="s">
        <v>238</v>
      </c>
      <c r="B26" s="452" t="s">
        <v>811</v>
      </c>
      <c r="C26" s="501">
        <v>2010</v>
      </c>
      <c r="D26" s="452" t="s">
        <v>473</v>
      </c>
      <c r="E26" s="409">
        <v>1</v>
      </c>
      <c r="F26" s="453">
        <v>21000000</v>
      </c>
      <c r="G26" s="412">
        <v>40000000</v>
      </c>
      <c r="H26" s="412">
        <v>0</v>
      </c>
      <c r="I26" s="410">
        <v>2</v>
      </c>
      <c r="J26" s="412">
        <v>40000000</v>
      </c>
      <c r="K26" s="407" t="s">
        <v>790</v>
      </c>
      <c r="L26" s="422" t="s">
        <v>799</v>
      </c>
      <c r="M26" s="409">
        <f t="shared" si="6"/>
        <v>1</v>
      </c>
      <c r="N26" s="522">
        <v>300000</v>
      </c>
      <c r="O26" s="522">
        <f t="shared" si="7"/>
        <v>300000</v>
      </c>
      <c r="P26" s="414"/>
    </row>
    <row r="27" spans="1:16" ht="15">
      <c r="A27" s="408" t="s">
        <v>239</v>
      </c>
      <c r="B27" s="452" t="s">
        <v>822</v>
      </c>
      <c r="C27" s="501">
        <v>2004</v>
      </c>
      <c r="D27" s="452" t="s">
        <v>814</v>
      </c>
      <c r="E27" s="409">
        <v>1</v>
      </c>
      <c r="F27" s="453">
        <v>3880000</v>
      </c>
      <c r="G27" s="412">
        <v>2500000</v>
      </c>
      <c r="H27" s="412">
        <v>0</v>
      </c>
      <c r="I27" s="410">
        <v>1</v>
      </c>
      <c r="J27" s="412">
        <v>2500000</v>
      </c>
      <c r="K27" s="407" t="s">
        <v>787</v>
      </c>
      <c r="L27" s="422" t="s">
        <v>799</v>
      </c>
      <c r="M27" s="409">
        <f t="shared" si="6"/>
        <v>1</v>
      </c>
      <c r="N27" s="522">
        <v>100000</v>
      </c>
      <c r="O27" s="522">
        <f t="shared" si="7"/>
        <v>100000</v>
      </c>
      <c r="P27" s="414"/>
    </row>
    <row r="28" spans="1:16" ht="25.5">
      <c r="A28" s="408" t="s">
        <v>240</v>
      </c>
      <c r="B28" s="452" t="s">
        <v>821</v>
      </c>
      <c r="C28" s="501">
        <v>2006</v>
      </c>
      <c r="D28" s="452" t="s">
        <v>815</v>
      </c>
      <c r="E28" s="409">
        <v>1</v>
      </c>
      <c r="F28" s="453">
        <v>7070000</v>
      </c>
      <c r="G28" s="412">
        <v>11880000</v>
      </c>
      <c r="H28" s="412">
        <v>0</v>
      </c>
      <c r="I28" s="410">
        <v>1</v>
      </c>
      <c r="J28" s="412">
        <v>11880000</v>
      </c>
      <c r="K28" s="407" t="s">
        <v>791</v>
      </c>
      <c r="L28" s="422" t="s">
        <v>799</v>
      </c>
      <c r="M28" s="409">
        <f t="shared" si="6"/>
        <v>1</v>
      </c>
      <c r="N28" s="522">
        <v>200000</v>
      </c>
      <c r="O28" s="522">
        <f t="shared" si="7"/>
        <v>200000</v>
      </c>
      <c r="P28" s="414"/>
    </row>
    <row r="29" spans="1:16" ht="38.25">
      <c r="A29" s="408" t="s">
        <v>241</v>
      </c>
      <c r="B29" s="452" t="s">
        <v>821</v>
      </c>
      <c r="C29" s="501">
        <v>2009</v>
      </c>
      <c r="D29" s="452" t="s">
        <v>816</v>
      </c>
      <c r="E29" s="409">
        <v>1</v>
      </c>
      <c r="F29" s="453">
        <v>6800000</v>
      </c>
      <c r="G29" s="412">
        <v>20000000</v>
      </c>
      <c r="H29" s="412">
        <v>0</v>
      </c>
      <c r="I29" s="410">
        <v>1</v>
      </c>
      <c r="J29" s="412">
        <v>20000000</v>
      </c>
      <c r="K29" s="407" t="s">
        <v>788</v>
      </c>
      <c r="L29" s="422" t="s">
        <v>799</v>
      </c>
      <c r="M29" s="409">
        <f t="shared" si="6"/>
        <v>1</v>
      </c>
      <c r="N29" s="522">
        <v>200000</v>
      </c>
      <c r="O29" s="522">
        <f t="shared" si="7"/>
        <v>200000</v>
      </c>
      <c r="P29" s="414"/>
    </row>
    <row r="30" spans="1:16" ht="15">
      <c r="A30" s="408" t="s">
        <v>242</v>
      </c>
      <c r="B30" s="452" t="s">
        <v>823</v>
      </c>
      <c r="C30" s="501">
        <v>2009</v>
      </c>
      <c r="D30" s="452" t="s">
        <v>817</v>
      </c>
      <c r="E30" s="409">
        <v>1</v>
      </c>
      <c r="F30" s="453">
        <v>6800000</v>
      </c>
      <c r="G30" s="412">
        <v>3000000</v>
      </c>
      <c r="H30" s="412">
        <v>0</v>
      </c>
      <c r="I30" s="410">
        <v>1</v>
      </c>
      <c r="J30" s="412">
        <v>3000000</v>
      </c>
      <c r="K30" s="415" t="s">
        <v>789</v>
      </c>
      <c r="L30" s="422" t="s">
        <v>799</v>
      </c>
      <c r="M30" s="409">
        <f t="shared" si="6"/>
        <v>1</v>
      </c>
      <c r="N30" s="522">
        <v>200000</v>
      </c>
      <c r="O30" s="522">
        <f t="shared" si="7"/>
        <v>200000</v>
      </c>
      <c r="P30" s="414"/>
    </row>
    <row r="31" spans="1:16" ht="25.5">
      <c r="A31" s="408" t="s">
        <v>243</v>
      </c>
      <c r="B31" s="452" t="s">
        <v>823</v>
      </c>
      <c r="C31" s="501">
        <v>2009</v>
      </c>
      <c r="D31" s="452" t="s">
        <v>818</v>
      </c>
      <c r="E31" s="409">
        <v>1</v>
      </c>
      <c r="F31" s="453">
        <v>6800000</v>
      </c>
      <c r="G31" s="412">
        <v>9500000</v>
      </c>
      <c r="H31" s="412">
        <v>0</v>
      </c>
      <c r="I31" s="410">
        <v>1</v>
      </c>
      <c r="J31" s="412">
        <v>9500000</v>
      </c>
      <c r="K31" s="407" t="s">
        <v>786</v>
      </c>
      <c r="L31" s="422" t="s">
        <v>799</v>
      </c>
      <c r="M31" s="409">
        <f t="shared" si="6"/>
        <v>1</v>
      </c>
      <c r="N31" s="522">
        <v>200000</v>
      </c>
      <c r="O31" s="522">
        <f t="shared" si="7"/>
        <v>200000</v>
      </c>
      <c r="P31" s="414"/>
    </row>
    <row r="32" spans="1:16" ht="25.5">
      <c r="A32" s="408" t="s">
        <v>244</v>
      </c>
      <c r="B32" s="452" t="s">
        <v>823</v>
      </c>
      <c r="C32" s="501">
        <v>2009</v>
      </c>
      <c r="D32" s="452" t="s">
        <v>819</v>
      </c>
      <c r="E32" s="409">
        <v>1</v>
      </c>
      <c r="F32" s="453">
        <v>6800000</v>
      </c>
      <c r="G32" s="412">
        <v>5500000</v>
      </c>
      <c r="H32" s="412">
        <v>0</v>
      </c>
      <c r="I32" s="410">
        <v>1</v>
      </c>
      <c r="J32" s="412">
        <v>5500000</v>
      </c>
      <c r="K32" s="407" t="s">
        <v>786</v>
      </c>
      <c r="L32" s="422" t="s">
        <v>799</v>
      </c>
      <c r="M32" s="409">
        <f t="shared" si="6"/>
        <v>1</v>
      </c>
      <c r="N32" s="522">
        <v>200000</v>
      </c>
      <c r="O32" s="522">
        <f t="shared" si="7"/>
        <v>200000</v>
      </c>
      <c r="P32" s="414"/>
    </row>
    <row r="33" spans="1:16" ht="25.5">
      <c r="A33" s="408" t="s">
        <v>245</v>
      </c>
      <c r="B33" s="452" t="s">
        <v>821</v>
      </c>
      <c r="C33" s="501">
        <v>2010</v>
      </c>
      <c r="D33" s="452" t="s">
        <v>820</v>
      </c>
      <c r="E33" s="409">
        <v>1</v>
      </c>
      <c r="F33" s="453">
        <v>7200000</v>
      </c>
      <c r="G33" s="412">
        <v>9300000</v>
      </c>
      <c r="H33" s="412">
        <v>0</v>
      </c>
      <c r="I33" s="410">
        <v>1</v>
      </c>
      <c r="J33" s="412">
        <v>9300000</v>
      </c>
      <c r="K33" s="407" t="s">
        <v>791</v>
      </c>
      <c r="L33" s="422" t="s">
        <v>799</v>
      </c>
      <c r="M33" s="409">
        <f t="shared" si="6"/>
        <v>1</v>
      </c>
      <c r="N33" s="522">
        <v>200000</v>
      </c>
      <c r="O33" s="522">
        <f t="shared" si="7"/>
        <v>200000</v>
      </c>
      <c r="P33" s="414"/>
    </row>
    <row r="34" spans="1:16" ht="15">
      <c r="A34" s="408" t="s">
        <v>246</v>
      </c>
      <c r="B34" s="452" t="s">
        <v>831</v>
      </c>
      <c r="C34" s="501">
        <v>2011</v>
      </c>
      <c r="D34" s="452" t="s">
        <v>824</v>
      </c>
      <c r="E34" s="409">
        <v>1</v>
      </c>
      <c r="F34" s="453">
        <v>22500000</v>
      </c>
      <c r="G34" s="412">
        <v>20000000</v>
      </c>
      <c r="H34" s="412">
        <v>0</v>
      </c>
      <c r="I34" s="410">
        <v>1</v>
      </c>
      <c r="J34" s="412">
        <v>20000000</v>
      </c>
      <c r="K34" s="407" t="s">
        <v>787</v>
      </c>
      <c r="L34" s="422" t="s">
        <v>799</v>
      </c>
      <c r="M34" s="409">
        <f t="shared" si="6"/>
        <v>1</v>
      </c>
      <c r="N34" s="522">
        <v>300000</v>
      </c>
      <c r="O34" s="522">
        <f t="shared" si="7"/>
        <v>300000</v>
      </c>
      <c r="P34" s="414"/>
    </row>
    <row r="35" spans="1:16" ht="25.5">
      <c r="A35" s="408" t="s">
        <v>247</v>
      </c>
      <c r="B35" s="452" t="s">
        <v>832</v>
      </c>
      <c r="C35" s="501">
        <v>2011</v>
      </c>
      <c r="D35" s="452" t="s">
        <v>824</v>
      </c>
      <c r="E35" s="409">
        <v>1</v>
      </c>
      <c r="F35" s="453">
        <v>13500000</v>
      </c>
      <c r="G35" s="412">
        <v>7500000</v>
      </c>
      <c r="H35" s="412">
        <v>0</v>
      </c>
      <c r="I35" s="410">
        <v>1</v>
      </c>
      <c r="J35" s="412">
        <v>7500000</v>
      </c>
      <c r="K35" s="407" t="s">
        <v>785</v>
      </c>
      <c r="L35" s="422" t="s">
        <v>799</v>
      </c>
      <c r="M35" s="409">
        <f t="shared" si="6"/>
        <v>1</v>
      </c>
      <c r="N35" s="522">
        <v>300000</v>
      </c>
      <c r="O35" s="522">
        <f t="shared" si="7"/>
        <v>300000</v>
      </c>
      <c r="P35" s="414"/>
    </row>
    <row r="36" spans="1:16" ht="38.25">
      <c r="A36" s="408" t="s">
        <v>248</v>
      </c>
      <c r="B36" s="452" t="s">
        <v>833</v>
      </c>
      <c r="C36" s="501">
        <v>2012</v>
      </c>
      <c r="D36" s="452" t="s">
        <v>825</v>
      </c>
      <c r="E36" s="409">
        <v>1</v>
      </c>
      <c r="F36" s="453">
        <v>10500000</v>
      </c>
      <c r="G36" s="412">
        <v>2250000</v>
      </c>
      <c r="H36" s="412">
        <v>0</v>
      </c>
      <c r="I36" s="410">
        <v>1</v>
      </c>
      <c r="J36" s="412">
        <v>2250000</v>
      </c>
      <c r="K36" s="407" t="s">
        <v>788</v>
      </c>
      <c r="L36" s="422" t="s">
        <v>799</v>
      </c>
      <c r="M36" s="409">
        <f t="shared" si="6"/>
        <v>1</v>
      </c>
      <c r="N36" s="522">
        <v>300000</v>
      </c>
      <c r="O36" s="522">
        <f t="shared" si="7"/>
        <v>300000</v>
      </c>
      <c r="P36" s="414"/>
    </row>
    <row r="37" spans="1:16" ht="25.5">
      <c r="A37" s="408" t="s">
        <v>249</v>
      </c>
      <c r="B37" s="452" t="s">
        <v>833</v>
      </c>
      <c r="C37" s="501">
        <v>2013</v>
      </c>
      <c r="D37" s="452" t="s">
        <v>826</v>
      </c>
      <c r="E37" s="409">
        <v>2</v>
      </c>
      <c r="F37" s="453">
        <v>20000000</v>
      </c>
      <c r="G37" s="412">
        <v>10920000</v>
      </c>
      <c r="H37" s="412">
        <v>0</v>
      </c>
      <c r="I37" s="410">
        <v>1</v>
      </c>
      <c r="J37" s="412">
        <v>10920000</v>
      </c>
      <c r="K37" s="407" t="s">
        <v>785</v>
      </c>
      <c r="L37" s="422" t="s">
        <v>799</v>
      </c>
      <c r="M37" s="409">
        <f t="shared" si="6"/>
        <v>2</v>
      </c>
      <c r="N37" s="522">
        <v>300000</v>
      </c>
      <c r="O37" s="522">
        <f t="shared" si="7"/>
        <v>600000</v>
      </c>
      <c r="P37" s="414"/>
    </row>
    <row r="38" spans="1:16" ht="25.5">
      <c r="A38" s="408" t="s">
        <v>250</v>
      </c>
      <c r="B38" s="455" t="s">
        <v>834</v>
      </c>
      <c r="C38" s="501">
        <v>2009</v>
      </c>
      <c r="D38" s="452" t="s">
        <v>398</v>
      </c>
      <c r="E38" s="409">
        <v>1</v>
      </c>
      <c r="F38" s="456">
        <v>5500000</v>
      </c>
      <c r="G38" s="412">
        <v>9830000</v>
      </c>
      <c r="H38" s="412">
        <v>0</v>
      </c>
      <c r="I38" s="410">
        <v>1</v>
      </c>
      <c r="J38" s="412">
        <v>9830000</v>
      </c>
      <c r="K38" s="407" t="s">
        <v>790</v>
      </c>
      <c r="L38" s="422" t="s">
        <v>799</v>
      </c>
      <c r="M38" s="409">
        <f t="shared" si="6"/>
        <v>1</v>
      </c>
      <c r="N38" s="522">
        <v>200000</v>
      </c>
      <c r="O38" s="522">
        <f t="shared" si="7"/>
        <v>200000</v>
      </c>
      <c r="P38" s="414"/>
    </row>
    <row r="39" spans="1:16" s="24" customFormat="1" ht="15">
      <c r="A39" s="408" t="s">
        <v>251</v>
      </c>
      <c r="B39" s="455" t="s">
        <v>835</v>
      </c>
      <c r="C39" s="501">
        <v>2008</v>
      </c>
      <c r="D39" s="452" t="s">
        <v>827</v>
      </c>
      <c r="E39" s="409">
        <v>1</v>
      </c>
      <c r="F39" s="456">
        <v>20000000</v>
      </c>
      <c r="G39" s="412">
        <v>6750000</v>
      </c>
      <c r="H39" s="412">
        <v>0</v>
      </c>
      <c r="I39" s="410">
        <v>1</v>
      </c>
      <c r="J39" s="412">
        <v>6750000</v>
      </c>
      <c r="K39" s="407" t="s">
        <v>792</v>
      </c>
      <c r="L39" s="422" t="s">
        <v>799</v>
      </c>
      <c r="M39" s="409">
        <f t="shared" si="6"/>
        <v>1</v>
      </c>
      <c r="N39" s="522">
        <v>200000</v>
      </c>
      <c r="O39" s="522">
        <f t="shared" si="7"/>
        <v>200000</v>
      </c>
      <c r="P39" s="414"/>
    </row>
    <row r="40" spans="1:16" s="24" customFormat="1" ht="25.5">
      <c r="A40" s="408" t="s">
        <v>252</v>
      </c>
      <c r="B40" s="455" t="s">
        <v>836</v>
      </c>
      <c r="C40" s="501">
        <v>2010</v>
      </c>
      <c r="D40" s="452" t="s">
        <v>398</v>
      </c>
      <c r="E40" s="409">
        <v>1</v>
      </c>
      <c r="F40" s="456">
        <v>7350000</v>
      </c>
      <c r="G40" s="412">
        <v>5500000</v>
      </c>
      <c r="H40" s="412">
        <v>0</v>
      </c>
      <c r="I40" s="410">
        <v>2</v>
      </c>
      <c r="J40" s="412">
        <v>5500000</v>
      </c>
      <c r="K40" s="407" t="s">
        <v>785</v>
      </c>
      <c r="L40" s="422" t="s">
        <v>799</v>
      </c>
      <c r="M40" s="409">
        <f t="shared" si="6"/>
        <v>1</v>
      </c>
      <c r="N40" s="522">
        <v>200000</v>
      </c>
      <c r="O40" s="522">
        <f t="shared" si="7"/>
        <v>200000</v>
      </c>
      <c r="P40" s="414"/>
    </row>
    <row r="41" spans="1:16" s="24" customFormat="1" ht="25.5">
      <c r="A41" s="408" t="s">
        <v>253</v>
      </c>
      <c r="B41" s="455" t="s">
        <v>837</v>
      </c>
      <c r="C41" s="501">
        <v>2010</v>
      </c>
      <c r="D41" s="452" t="s">
        <v>398</v>
      </c>
      <c r="E41" s="409">
        <v>1</v>
      </c>
      <c r="F41" s="456">
        <v>6100000</v>
      </c>
      <c r="G41" s="412">
        <v>9000000</v>
      </c>
      <c r="H41" s="412">
        <v>0</v>
      </c>
      <c r="I41" s="410">
        <v>1</v>
      </c>
      <c r="J41" s="412">
        <v>9000000</v>
      </c>
      <c r="K41" s="407" t="s">
        <v>790</v>
      </c>
      <c r="L41" s="422" t="s">
        <v>799</v>
      </c>
      <c r="M41" s="409">
        <f t="shared" si="6"/>
        <v>1</v>
      </c>
      <c r="N41" s="522">
        <v>100000</v>
      </c>
      <c r="O41" s="522">
        <f t="shared" si="7"/>
        <v>100000</v>
      </c>
      <c r="P41" s="414"/>
    </row>
    <row r="42" spans="1:16" s="24" customFormat="1" ht="15">
      <c r="A42" s="408" t="s">
        <v>254</v>
      </c>
      <c r="B42" s="455" t="s">
        <v>842</v>
      </c>
      <c r="C42" s="501">
        <v>2010</v>
      </c>
      <c r="D42" s="452" t="s">
        <v>398</v>
      </c>
      <c r="E42" s="457">
        <v>1</v>
      </c>
      <c r="F42" s="456">
        <v>850000</v>
      </c>
      <c r="G42" s="412">
        <v>7600000</v>
      </c>
      <c r="H42" s="412">
        <v>0</v>
      </c>
      <c r="I42" s="410">
        <v>1</v>
      </c>
      <c r="J42" s="412">
        <v>7600000</v>
      </c>
      <c r="K42" s="407" t="s">
        <v>843</v>
      </c>
      <c r="L42" s="422" t="s">
        <v>799</v>
      </c>
      <c r="M42" s="409">
        <f t="shared" si="6"/>
        <v>1</v>
      </c>
      <c r="N42" s="522">
        <v>200000</v>
      </c>
      <c r="O42" s="522">
        <f t="shared" si="7"/>
        <v>200000</v>
      </c>
      <c r="P42" s="414"/>
    </row>
    <row r="43" spans="1:16" ht="15">
      <c r="A43" s="408" t="s">
        <v>255</v>
      </c>
      <c r="B43" s="455" t="s">
        <v>838</v>
      </c>
      <c r="C43" s="501">
        <v>2010</v>
      </c>
      <c r="D43" s="452" t="s">
        <v>398</v>
      </c>
      <c r="E43" s="457">
        <v>1</v>
      </c>
      <c r="F43" s="456">
        <v>9000000</v>
      </c>
      <c r="G43" s="412">
        <v>7800000</v>
      </c>
      <c r="H43" s="412">
        <v>0</v>
      </c>
      <c r="I43" s="410">
        <v>1</v>
      </c>
      <c r="J43" s="412">
        <v>7800000</v>
      </c>
      <c r="K43" s="415" t="s">
        <v>783</v>
      </c>
      <c r="L43" s="422" t="s">
        <v>799</v>
      </c>
      <c r="M43" s="409">
        <f t="shared" si="6"/>
        <v>1</v>
      </c>
      <c r="N43" s="522">
        <v>500000</v>
      </c>
      <c r="O43" s="522">
        <f t="shared" si="7"/>
        <v>500000</v>
      </c>
      <c r="P43" s="414"/>
    </row>
    <row r="44" spans="1:16" ht="15">
      <c r="A44" s="408" t="s">
        <v>256</v>
      </c>
      <c r="B44" s="455" t="s">
        <v>838</v>
      </c>
      <c r="C44" s="501">
        <v>2010</v>
      </c>
      <c r="D44" s="452" t="s">
        <v>828</v>
      </c>
      <c r="E44" s="457">
        <v>1</v>
      </c>
      <c r="F44" s="456">
        <v>9000000</v>
      </c>
      <c r="G44" s="412">
        <v>6800000</v>
      </c>
      <c r="H44" s="412">
        <v>0</v>
      </c>
      <c r="I44" s="410">
        <v>1</v>
      </c>
      <c r="J44" s="412">
        <v>6800000</v>
      </c>
      <c r="K44" s="415" t="s">
        <v>783</v>
      </c>
      <c r="L44" s="422" t="s">
        <v>799</v>
      </c>
      <c r="M44" s="409">
        <f t="shared" si="6"/>
        <v>1</v>
      </c>
      <c r="N44" s="522">
        <v>500000</v>
      </c>
      <c r="O44" s="522">
        <f t="shared" si="7"/>
        <v>500000</v>
      </c>
      <c r="P44" s="414"/>
    </row>
    <row r="45" spans="1:16" ht="25.5">
      <c r="A45" s="408" t="s">
        <v>257</v>
      </c>
      <c r="B45" s="455" t="s">
        <v>836</v>
      </c>
      <c r="C45" s="501">
        <v>2010</v>
      </c>
      <c r="D45" s="452" t="s">
        <v>829</v>
      </c>
      <c r="E45" s="457">
        <v>1</v>
      </c>
      <c r="F45" s="456">
        <v>8500000</v>
      </c>
      <c r="G45" s="412">
        <v>8600000</v>
      </c>
      <c r="H45" s="412">
        <v>0</v>
      </c>
      <c r="I45" s="410">
        <v>1</v>
      </c>
      <c r="J45" s="412">
        <v>8600000</v>
      </c>
      <c r="K45" s="407" t="s">
        <v>785</v>
      </c>
      <c r="L45" s="422" t="s">
        <v>799</v>
      </c>
      <c r="M45" s="409">
        <f t="shared" si="6"/>
        <v>1</v>
      </c>
      <c r="N45" s="522">
        <v>200000</v>
      </c>
      <c r="O45" s="522">
        <f t="shared" si="7"/>
        <v>200000</v>
      </c>
      <c r="P45" s="414"/>
    </row>
    <row r="46" spans="1:16" ht="25.5">
      <c r="A46" s="408" t="s">
        <v>258</v>
      </c>
      <c r="B46" s="455" t="s">
        <v>839</v>
      </c>
      <c r="C46" s="501">
        <v>2011</v>
      </c>
      <c r="D46" s="452" t="s">
        <v>829</v>
      </c>
      <c r="E46" s="457">
        <v>1</v>
      </c>
      <c r="F46" s="456">
        <v>54000000</v>
      </c>
      <c r="G46" s="412">
        <v>80000000</v>
      </c>
      <c r="H46" s="412">
        <v>0</v>
      </c>
      <c r="I46" s="410">
        <v>1</v>
      </c>
      <c r="J46" s="411">
        <v>80000000</v>
      </c>
      <c r="K46" s="407" t="s">
        <v>794</v>
      </c>
      <c r="L46" s="422" t="s">
        <v>799</v>
      </c>
      <c r="M46" s="409">
        <f t="shared" si="6"/>
        <v>1</v>
      </c>
      <c r="N46" s="522">
        <v>800000</v>
      </c>
      <c r="O46" s="522">
        <f t="shared" si="7"/>
        <v>800000</v>
      </c>
      <c r="P46" s="414"/>
    </row>
    <row r="47" spans="1:16" ht="25.5">
      <c r="A47" s="408" t="s">
        <v>259</v>
      </c>
      <c r="B47" s="455" t="s">
        <v>836</v>
      </c>
      <c r="C47" s="501">
        <v>2011</v>
      </c>
      <c r="D47" s="452" t="s">
        <v>398</v>
      </c>
      <c r="E47" s="457">
        <v>1</v>
      </c>
      <c r="F47" s="456">
        <v>7000000</v>
      </c>
      <c r="G47" s="412">
        <v>44000000</v>
      </c>
      <c r="H47" s="412">
        <v>0</v>
      </c>
      <c r="I47" s="410">
        <v>1</v>
      </c>
      <c r="J47" s="412">
        <v>44000000</v>
      </c>
      <c r="K47" s="407" t="s">
        <v>785</v>
      </c>
      <c r="L47" s="422" t="s">
        <v>799</v>
      </c>
      <c r="M47" s="409">
        <f t="shared" si="6"/>
        <v>1</v>
      </c>
      <c r="N47" s="522">
        <v>200000</v>
      </c>
      <c r="O47" s="522">
        <f t="shared" si="7"/>
        <v>200000</v>
      </c>
      <c r="P47" s="414"/>
    </row>
    <row r="48" spans="1:16" ht="25.5">
      <c r="A48" s="408" t="s">
        <v>260</v>
      </c>
      <c r="B48" s="455" t="s">
        <v>840</v>
      </c>
      <c r="C48" s="501">
        <v>2011</v>
      </c>
      <c r="D48" s="452" t="s">
        <v>830</v>
      </c>
      <c r="E48" s="457">
        <v>1</v>
      </c>
      <c r="F48" s="456">
        <v>19100000</v>
      </c>
      <c r="G48" s="412">
        <v>7070000</v>
      </c>
      <c r="H48" s="412">
        <v>0</v>
      </c>
      <c r="I48" s="410">
        <v>1</v>
      </c>
      <c r="J48" s="412">
        <v>7070000</v>
      </c>
      <c r="K48" s="407" t="s">
        <v>793</v>
      </c>
      <c r="L48" s="422" t="s">
        <v>799</v>
      </c>
      <c r="M48" s="409">
        <f t="shared" si="6"/>
        <v>1</v>
      </c>
      <c r="N48" s="522">
        <v>100000</v>
      </c>
      <c r="O48" s="522">
        <f t="shared" si="7"/>
        <v>100000</v>
      </c>
      <c r="P48" s="414"/>
    </row>
    <row r="49" spans="1:16" ht="25.5">
      <c r="A49" s="408" t="s">
        <v>261</v>
      </c>
      <c r="B49" s="455" t="s">
        <v>841</v>
      </c>
      <c r="C49" s="501">
        <v>2012</v>
      </c>
      <c r="D49" s="452" t="s">
        <v>398</v>
      </c>
      <c r="E49" s="457">
        <v>1</v>
      </c>
      <c r="F49" s="456">
        <v>10200000</v>
      </c>
      <c r="G49" s="412">
        <v>20000000</v>
      </c>
      <c r="H49" s="412">
        <v>0</v>
      </c>
      <c r="I49" s="410">
        <v>1</v>
      </c>
      <c r="J49" s="412">
        <v>20000000</v>
      </c>
      <c r="K49" s="407" t="s">
        <v>785</v>
      </c>
      <c r="L49" s="422" t="s">
        <v>799</v>
      </c>
      <c r="M49" s="409">
        <f t="shared" si="6"/>
        <v>1</v>
      </c>
      <c r="N49" s="522">
        <v>200000</v>
      </c>
      <c r="O49" s="522">
        <f t="shared" si="7"/>
        <v>200000</v>
      </c>
      <c r="P49" s="414"/>
    </row>
    <row r="50" spans="1:16" ht="25.5">
      <c r="A50" s="408" t="s">
        <v>262</v>
      </c>
      <c r="B50" s="455" t="s">
        <v>836</v>
      </c>
      <c r="C50" s="501">
        <v>2012</v>
      </c>
      <c r="D50" s="452" t="s">
        <v>398</v>
      </c>
      <c r="E50" s="457">
        <v>1</v>
      </c>
      <c r="F50" s="458">
        <v>10000000</v>
      </c>
      <c r="G50" s="412">
        <v>6700000</v>
      </c>
      <c r="H50" s="412">
        <v>0</v>
      </c>
      <c r="I50" s="410">
        <v>1</v>
      </c>
      <c r="J50" s="412">
        <v>6700000</v>
      </c>
      <c r="K50" s="407" t="s">
        <v>785</v>
      </c>
      <c r="L50" s="422" t="s">
        <v>799</v>
      </c>
      <c r="M50" s="409">
        <f t="shared" si="6"/>
        <v>1</v>
      </c>
      <c r="N50" s="522">
        <v>200000</v>
      </c>
      <c r="O50" s="522">
        <f t="shared" si="7"/>
        <v>200000</v>
      </c>
      <c r="P50" s="414"/>
    </row>
    <row r="51" spans="1:16" ht="25.5">
      <c r="A51" s="408" t="s">
        <v>263</v>
      </c>
      <c r="B51" s="455" t="s">
        <v>836</v>
      </c>
      <c r="C51" s="501">
        <v>2012</v>
      </c>
      <c r="D51" s="452" t="s">
        <v>398</v>
      </c>
      <c r="E51" s="457">
        <v>1</v>
      </c>
      <c r="F51" s="458">
        <v>10000000</v>
      </c>
      <c r="G51" s="412">
        <v>25000000</v>
      </c>
      <c r="H51" s="412">
        <v>0</v>
      </c>
      <c r="I51" s="410">
        <v>1</v>
      </c>
      <c r="J51" s="412">
        <v>25000000</v>
      </c>
      <c r="K51" s="407" t="s">
        <v>785</v>
      </c>
      <c r="L51" s="422" t="s">
        <v>799</v>
      </c>
      <c r="M51" s="409">
        <f t="shared" si="6"/>
        <v>1</v>
      </c>
      <c r="N51" s="522">
        <v>200000</v>
      </c>
      <c r="O51" s="522">
        <f t="shared" si="7"/>
        <v>200000</v>
      </c>
      <c r="P51" s="414"/>
    </row>
    <row r="52" spans="1:16" ht="38.25">
      <c r="A52" s="408" t="s">
        <v>264</v>
      </c>
      <c r="B52" s="455" t="s">
        <v>836</v>
      </c>
      <c r="C52" s="501">
        <v>2012</v>
      </c>
      <c r="D52" s="452" t="s">
        <v>398</v>
      </c>
      <c r="E52" s="457">
        <v>1</v>
      </c>
      <c r="F52" s="458">
        <v>10000000</v>
      </c>
      <c r="G52" s="412">
        <v>17000000</v>
      </c>
      <c r="H52" s="412">
        <v>0</v>
      </c>
      <c r="I52" s="410">
        <v>1</v>
      </c>
      <c r="J52" s="412">
        <v>17000000</v>
      </c>
      <c r="K52" s="407" t="s">
        <v>788</v>
      </c>
      <c r="L52" s="422" t="s">
        <v>799</v>
      </c>
      <c r="M52" s="409">
        <f t="shared" si="6"/>
        <v>1</v>
      </c>
      <c r="N52" s="522">
        <v>200000</v>
      </c>
      <c r="O52" s="522">
        <f t="shared" si="7"/>
        <v>200000</v>
      </c>
      <c r="P52" s="414"/>
    </row>
    <row r="53" spans="1:16" ht="25.5">
      <c r="A53" s="408" t="s">
        <v>265</v>
      </c>
      <c r="B53" s="455" t="s">
        <v>836</v>
      </c>
      <c r="C53" s="501">
        <v>2012</v>
      </c>
      <c r="D53" s="452" t="s">
        <v>398</v>
      </c>
      <c r="E53" s="457">
        <v>1</v>
      </c>
      <c r="F53" s="458">
        <v>10000000</v>
      </c>
      <c r="G53" s="412">
        <v>3200000</v>
      </c>
      <c r="H53" s="412">
        <v>0</v>
      </c>
      <c r="I53" s="410">
        <v>1</v>
      </c>
      <c r="J53" s="412">
        <v>3200000</v>
      </c>
      <c r="K53" s="407" t="s">
        <v>785</v>
      </c>
      <c r="L53" s="422" t="s">
        <v>799</v>
      </c>
      <c r="M53" s="409">
        <f t="shared" si="6"/>
        <v>1</v>
      </c>
      <c r="N53" s="522">
        <v>200000</v>
      </c>
      <c r="O53" s="522">
        <f t="shared" si="7"/>
        <v>200000</v>
      </c>
      <c r="P53" s="414"/>
    </row>
    <row r="54" spans="1:16" ht="25.5">
      <c r="A54" s="408" t="s">
        <v>266</v>
      </c>
      <c r="B54" s="455" t="s">
        <v>836</v>
      </c>
      <c r="C54" s="501">
        <v>2012</v>
      </c>
      <c r="D54" s="452" t="s">
        <v>398</v>
      </c>
      <c r="E54" s="457">
        <v>1</v>
      </c>
      <c r="F54" s="458">
        <v>10000000</v>
      </c>
      <c r="G54" s="412">
        <v>1500000</v>
      </c>
      <c r="H54" s="412">
        <v>0</v>
      </c>
      <c r="I54" s="410">
        <v>1</v>
      </c>
      <c r="J54" s="412">
        <v>1500000</v>
      </c>
      <c r="K54" s="407" t="s">
        <v>785</v>
      </c>
      <c r="L54" s="422" t="s">
        <v>799</v>
      </c>
      <c r="M54" s="409">
        <f t="shared" si="6"/>
        <v>1</v>
      </c>
      <c r="N54" s="522">
        <v>200000</v>
      </c>
      <c r="O54" s="522">
        <f t="shared" si="7"/>
        <v>200000</v>
      </c>
      <c r="P54" s="414"/>
    </row>
    <row r="55" spans="1:16" ht="25.5">
      <c r="A55" s="408" t="s">
        <v>267</v>
      </c>
      <c r="B55" s="455" t="s">
        <v>803</v>
      </c>
      <c r="C55" s="501">
        <v>2013</v>
      </c>
      <c r="D55" s="452" t="s">
        <v>844</v>
      </c>
      <c r="E55" s="457">
        <v>1</v>
      </c>
      <c r="F55" s="458">
        <v>10000000</v>
      </c>
      <c r="G55" s="412">
        <v>5200000</v>
      </c>
      <c r="H55" s="412">
        <v>0</v>
      </c>
      <c r="I55" s="410">
        <v>1</v>
      </c>
      <c r="J55" s="412">
        <v>5200000</v>
      </c>
      <c r="K55" s="407" t="s">
        <v>785</v>
      </c>
      <c r="L55" s="422" t="s">
        <v>799</v>
      </c>
      <c r="M55" s="409">
        <f t="shared" si="6"/>
        <v>1</v>
      </c>
      <c r="N55" s="522">
        <v>300000</v>
      </c>
      <c r="O55" s="522">
        <f t="shared" si="7"/>
        <v>300000</v>
      </c>
      <c r="P55" s="414"/>
    </row>
    <row r="56" spans="1:16" ht="25.5">
      <c r="A56" s="98" t="s">
        <v>268</v>
      </c>
      <c r="B56" s="459" t="s">
        <v>803</v>
      </c>
      <c r="C56" s="502">
        <v>2013</v>
      </c>
      <c r="D56" s="460" t="s">
        <v>844</v>
      </c>
      <c r="E56" s="461">
        <v>1</v>
      </c>
      <c r="F56" s="462">
        <v>10000000</v>
      </c>
      <c r="G56" s="463">
        <v>22700000</v>
      </c>
      <c r="H56" s="463">
        <v>0</v>
      </c>
      <c r="I56" s="464">
        <v>1</v>
      </c>
      <c r="J56" s="463">
        <v>22700000</v>
      </c>
      <c r="K56" s="465" t="s">
        <v>785</v>
      </c>
      <c r="L56" s="466" t="s">
        <v>799</v>
      </c>
      <c r="M56" s="467">
        <f t="shared" si="6"/>
        <v>1</v>
      </c>
      <c r="N56" s="523">
        <v>300000</v>
      </c>
      <c r="O56" s="523">
        <f t="shared" si="7"/>
        <v>300000</v>
      </c>
      <c r="P56" s="469"/>
    </row>
    <row r="57" spans="1:16" s="425" customFormat="1" ht="15.75">
      <c r="A57" s="436">
        <v>2</v>
      </c>
      <c r="B57" s="437" t="s">
        <v>231</v>
      </c>
      <c r="C57" s="503"/>
      <c r="D57" s="137"/>
      <c r="E57" s="427">
        <f>SUM(E58:E60)</f>
        <v>3</v>
      </c>
      <c r="F57" s="130">
        <f>SUM(F58:F60)</f>
        <v>33099500</v>
      </c>
      <c r="G57" s="130">
        <v>20000000</v>
      </c>
      <c r="H57" s="130"/>
      <c r="I57" s="429"/>
      <c r="J57" s="130"/>
      <c r="K57" s="470"/>
      <c r="L57" s="471"/>
      <c r="M57" s="427">
        <f>SUM(M58:M60)</f>
        <v>3</v>
      </c>
      <c r="N57" s="524"/>
      <c r="O57" s="524">
        <f>SUM(O58:O60)</f>
        <v>500000</v>
      </c>
      <c r="P57" s="473"/>
    </row>
    <row r="58" spans="1:16" ht="25.5">
      <c r="A58" s="474" t="s">
        <v>333</v>
      </c>
      <c r="B58" s="475" t="s">
        <v>845</v>
      </c>
      <c r="C58" s="500">
        <v>2010</v>
      </c>
      <c r="D58" s="475" t="s">
        <v>431</v>
      </c>
      <c r="E58" s="441">
        <v>1</v>
      </c>
      <c r="F58" s="476">
        <v>16600000</v>
      </c>
      <c r="G58" s="442">
        <v>10200000</v>
      </c>
      <c r="H58" s="442">
        <v>0</v>
      </c>
      <c r="I58" s="443">
        <v>1</v>
      </c>
      <c r="J58" s="442">
        <v>10200000</v>
      </c>
      <c r="K58" s="477" t="s">
        <v>846</v>
      </c>
      <c r="L58" s="446" t="s">
        <v>799</v>
      </c>
      <c r="M58" s="441">
        <f t="shared" si="6"/>
        <v>1</v>
      </c>
      <c r="N58" s="521">
        <v>200000</v>
      </c>
      <c r="O58" s="521">
        <f>N58*M58</f>
        <v>200000</v>
      </c>
      <c r="P58" s="439"/>
    </row>
    <row r="59" spans="1:16" ht="15">
      <c r="A59" s="408" t="s">
        <v>334</v>
      </c>
      <c r="B59" s="449" t="s">
        <v>810</v>
      </c>
      <c r="C59" s="501">
        <v>2006</v>
      </c>
      <c r="D59" s="449" t="s">
        <v>470</v>
      </c>
      <c r="E59" s="450">
        <v>1</v>
      </c>
      <c r="F59" s="451">
        <v>6499500</v>
      </c>
      <c r="G59" s="412">
        <v>10750000</v>
      </c>
      <c r="H59" s="412">
        <v>0</v>
      </c>
      <c r="I59" s="410">
        <v>1</v>
      </c>
      <c r="J59" s="412">
        <v>10750000</v>
      </c>
      <c r="K59" s="415" t="s">
        <v>797</v>
      </c>
      <c r="L59" s="422" t="s">
        <v>799</v>
      </c>
      <c r="M59" s="409">
        <f>E59</f>
        <v>1</v>
      </c>
      <c r="N59" s="522">
        <v>100000</v>
      </c>
      <c r="O59" s="522">
        <f>N59*M59</f>
        <v>100000</v>
      </c>
      <c r="P59" s="414"/>
    </row>
    <row r="60" spans="1:16" ht="25.5">
      <c r="A60" s="98" t="s">
        <v>335</v>
      </c>
      <c r="B60" s="460" t="s">
        <v>812</v>
      </c>
      <c r="C60" s="502">
        <v>2013</v>
      </c>
      <c r="D60" s="460" t="s">
        <v>809</v>
      </c>
      <c r="E60" s="467">
        <v>1</v>
      </c>
      <c r="F60" s="478">
        <v>10000000</v>
      </c>
      <c r="G60" s="463">
        <v>7500000</v>
      </c>
      <c r="H60" s="463">
        <v>0</v>
      </c>
      <c r="I60" s="464">
        <v>1</v>
      </c>
      <c r="J60" s="463">
        <v>7500000</v>
      </c>
      <c r="K60" s="479" t="s">
        <v>797</v>
      </c>
      <c r="L60" s="466" t="s">
        <v>799</v>
      </c>
      <c r="M60" s="467">
        <f>E60</f>
        <v>1</v>
      </c>
      <c r="N60" s="523">
        <v>200000</v>
      </c>
      <c r="O60" s="523">
        <f>N60*M60</f>
        <v>200000</v>
      </c>
      <c r="P60" s="469"/>
    </row>
    <row r="61" spans="1:16" s="12" customFormat="1" ht="24">
      <c r="A61" s="68" t="s">
        <v>91</v>
      </c>
      <c r="B61" s="480" t="s">
        <v>347</v>
      </c>
      <c r="C61" s="504"/>
      <c r="D61" s="184"/>
      <c r="E61" s="185">
        <f>E62</f>
        <v>2</v>
      </c>
      <c r="F61" s="162">
        <f>SUM(F62:F62)</f>
        <v>10000000</v>
      </c>
      <c r="G61" s="162">
        <f>SUM(G62:G62)</f>
        <v>0</v>
      </c>
      <c r="H61" s="162">
        <f>SUM(H62:H62)</f>
        <v>0</v>
      </c>
      <c r="I61" s="162"/>
      <c r="J61" s="162">
        <f>SUM(J62:J62)</f>
        <v>0</v>
      </c>
      <c r="K61" s="481"/>
      <c r="L61" s="162"/>
      <c r="M61" s="68">
        <f>E61</f>
        <v>2</v>
      </c>
      <c r="N61" s="519"/>
      <c r="O61" s="524">
        <f>O62</f>
        <v>600000</v>
      </c>
      <c r="P61" s="183"/>
    </row>
    <row r="62" spans="1:16" ht="15">
      <c r="A62" s="487">
        <v>1</v>
      </c>
      <c r="B62" s="438" t="s">
        <v>847</v>
      </c>
      <c r="C62" s="504">
        <v>2012</v>
      </c>
      <c r="D62" s="488" t="s">
        <v>848</v>
      </c>
      <c r="E62" s="435">
        <v>2</v>
      </c>
      <c r="F62" s="434">
        <v>10000000</v>
      </c>
      <c r="G62" s="161"/>
      <c r="H62" s="161"/>
      <c r="I62" s="190"/>
      <c r="J62" s="161"/>
      <c r="K62" s="482" t="s">
        <v>849</v>
      </c>
      <c r="L62" s="483" t="s">
        <v>799</v>
      </c>
      <c r="M62" s="84">
        <f>E62</f>
        <v>2</v>
      </c>
      <c r="N62" s="525">
        <v>300000</v>
      </c>
      <c r="O62" s="525">
        <f>N62*M62</f>
        <v>600000</v>
      </c>
      <c r="P62" s="83"/>
    </row>
    <row r="63" spans="1:16" s="12" customFormat="1" ht="14.25" customHeight="1">
      <c r="A63" s="68" t="s">
        <v>1</v>
      </c>
      <c r="B63" s="484" t="s">
        <v>93</v>
      </c>
      <c r="C63" s="504"/>
      <c r="D63" s="184"/>
      <c r="E63" s="185"/>
      <c r="F63" s="162">
        <f>F64</f>
        <v>7000000</v>
      </c>
      <c r="G63" s="162">
        <f>G64</f>
        <v>700000</v>
      </c>
      <c r="H63" s="162">
        <f>H64</f>
        <v>0</v>
      </c>
      <c r="I63" s="162">
        <f>I64</f>
        <v>0</v>
      </c>
      <c r="J63" s="162">
        <f>J64</f>
        <v>7000000</v>
      </c>
      <c r="K63" s="481"/>
      <c r="L63" s="162"/>
      <c r="M63" s="185"/>
      <c r="N63" s="162"/>
      <c r="O63" s="525">
        <f t="shared" si="7"/>
        <v>0</v>
      </c>
      <c r="P63" s="183"/>
    </row>
    <row r="64" spans="1:16" s="12" customFormat="1" ht="14.25" customHeight="1">
      <c r="A64" s="68" t="s">
        <v>54</v>
      </c>
      <c r="B64" s="406" t="s">
        <v>348</v>
      </c>
      <c r="C64" s="504"/>
      <c r="D64" s="184"/>
      <c r="E64" s="68"/>
      <c r="F64" s="162">
        <f>SUM(F65:F65)</f>
        <v>7000000</v>
      </c>
      <c r="G64" s="162">
        <f>SUM(G65:G65)</f>
        <v>700000</v>
      </c>
      <c r="H64" s="162">
        <f>SUM(H65:H65)</f>
        <v>0</v>
      </c>
      <c r="I64" s="162">
        <f>SUM(I65:I65)</f>
        <v>0</v>
      </c>
      <c r="J64" s="162">
        <f>SUM(J65:J65)</f>
        <v>7000000</v>
      </c>
      <c r="K64" s="481"/>
      <c r="L64" s="162"/>
      <c r="M64" s="68"/>
      <c r="N64" s="162"/>
      <c r="O64" s="525">
        <f t="shared" si="7"/>
        <v>0</v>
      </c>
      <c r="P64" s="183"/>
    </row>
    <row r="65" spans="1:16" s="12" customFormat="1" ht="37.5" customHeight="1">
      <c r="A65" s="84">
        <v>1</v>
      </c>
      <c r="B65" s="433" t="s">
        <v>850</v>
      </c>
      <c r="C65" s="504">
        <v>2012</v>
      </c>
      <c r="D65" s="85" t="s">
        <v>808</v>
      </c>
      <c r="E65" s="84">
        <v>1</v>
      </c>
      <c r="F65" s="161">
        <v>7000000</v>
      </c>
      <c r="G65" s="161">
        <v>700000</v>
      </c>
      <c r="H65" s="162"/>
      <c r="I65" s="162"/>
      <c r="J65" s="161">
        <v>7000000</v>
      </c>
      <c r="K65" s="482" t="s">
        <v>856</v>
      </c>
      <c r="L65" s="485" t="s">
        <v>800</v>
      </c>
      <c r="M65" s="84">
        <v>1</v>
      </c>
      <c r="N65" s="162">
        <v>0</v>
      </c>
      <c r="O65" s="162">
        <f>N65*M65</f>
        <v>0</v>
      </c>
      <c r="P65" s="83"/>
    </row>
    <row r="66" spans="12:30" ht="15.75" hidden="1">
      <c r="L66" s="573" t="s">
        <v>60</v>
      </c>
      <c r="M66" s="573"/>
      <c r="N66" s="573"/>
      <c r="O66" s="573"/>
      <c r="P66" s="573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31"/>
      <c r="AC66" s="31"/>
      <c r="AD66" s="31"/>
    </row>
    <row r="67" spans="1:30" s="61" customFormat="1" ht="15.75" hidden="1">
      <c r="A67" s="510"/>
      <c r="B67" s="111" t="s">
        <v>358</v>
      </c>
      <c r="C67" s="569" t="s">
        <v>710</v>
      </c>
      <c r="D67" s="569"/>
      <c r="E67" s="569"/>
      <c r="F67" s="570" t="s">
        <v>377</v>
      </c>
      <c r="G67" s="570"/>
      <c r="H67" s="570"/>
      <c r="I67" s="570"/>
      <c r="J67" s="570"/>
      <c r="K67" s="111"/>
      <c r="L67" s="570" t="s">
        <v>366</v>
      </c>
      <c r="M67" s="570"/>
      <c r="N67" s="570"/>
      <c r="O67" s="570"/>
      <c r="P67" s="570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31"/>
      <c r="AC67" s="31"/>
      <c r="AD67" s="31"/>
    </row>
    <row r="68" spans="6:30" ht="15" hidden="1">
      <c r="F68" s="156"/>
      <c r="G68" s="156"/>
      <c r="AB68" s="31"/>
      <c r="AC68" s="31"/>
      <c r="AD68" s="31"/>
    </row>
    <row r="69" spans="6:30" ht="15" hidden="1">
      <c r="F69" s="156"/>
      <c r="G69" s="156"/>
      <c r="AB69" s="31"/>
      <c r="AC69" s="31"/>
      <c r="AD69" s="31"/>
    </row>
    <row r="70" spans="6:30" ht="15" hidden="1">
      <c r="F70" s="156"/>
      <c r="G70" s="156"/>
      <c r="AB70" s="31"/>
      <c r="AC70" s="31"/>
      <c r="AD70" s="31"/>
    </row>
    <row r="71" spans="6:30" ht="15" hidden="1">
      <c r="F71" s="157"/>
      <c r="G71" s="157"/>
      <c r="H71" s="157"/>
      <c r="AB71" s="31"/>
      <c r="AC71" s="31"/>
      <c r="AD71" s="31"/>
    </row>
    <row r="72" spans="6:30" ht="15" hidden="1">
      <c r="F72" s="157"/>
      <c r="G72" s="157"/>
      <c r="H72" s="63"/>
      <c r="L72" s="157"/>
      <c r="AB72" s="31"/>
      <c r="AC72" s="31"/>
      <c r="AD72" s="31"/>
    </row>
    <row r="73" spans="1:30" s="61" customFormat="1" ht="15.75" hidden="1">
      <c r="A73" s="511"/>
      <c r="B73" s="111" t="s">
        <v>386</v>
      </c>
      <c r="C73" s="570" t="s">
        <v>711</v>
      </c>
      <c r="D73" s="570"/>
      <c r="E73" s="570"/>
      <c r="F73" s="574" t="s">
        <v>45</v>
      </c>
      <c r="G73" s="574"/>
      <c r="H73" s="574"/>
      <c r="I73" s="574"/>
      <c r="J73" s="574"/>
      <c r="K73" s="397"/>
      <c r="L73" s="570" t="s">
        <v>387</v>
      </c>
      <c r="M73" s="570"/>
      <c r="N73" s="570"/>
      <c r="O73" s="570"/>
      <c r="P73" s="570"/>
      <c r="AB73" s="158"/>
      <c r="AC73" s="158"/>
      <c r="AD73" s="158"/>
    </row>
    <row r="74" spans="12:30" ht="15" hidden="1">
      <c r="L74" s="157"/>
      <c r="AB74" s="31"/>
      <c r="AC74" s="31"/>
      <c r="AD74" s="31"/>
    </row>
    <row r="75" ht="15" hidden="1"/>
    <row r="76" ht="15" hidden="1"/>
    <row r="77" ht="15" hidden="1"/>
  </sheetData>
  <sheetProtection/>
  <mergeCells count="17">
    <mergeCell ref="E4:H4"/>
    <mergeCell ref="L4:O4"/>
    <mergeCell ref="K4:K5"/>
    <mergeCell ref="L66:P66"/>
    <mergeCell ref="C67:E67"/>
    <mergeCell ref="F67:J67"/>
    <mergeCell ref="L67:P67"/>
    <mergeCell ref="C73:E73"/>
    <mergeCell ref="F73:J73"/>
    <mergeCell ref="L73:P73"/>
    <mergeCell ref="A1:P1"/>
    <mergeCell ref="A4:A5"/>
    <mergeCell ref="B4:B5"/>
    <mergeCell ref="C4:C5"/>
    <mergeCell ref="D4:D5"/>
    <mergeCell ref="A2:P2"/>
    <mergeCell ref="P4:P5"/>
  </mergeCells>
  <printOptions/>
  <pageMargins left="0.2755905511811024" right="0.15748031496062992" top="0.19" bottom="0.17" header="0.17" footer="0.17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91"/>
  <sheetViews>
    <sheetView zoomScale="115" zoomScaleNormal="115" zoomScalePageLayoutView="0" workbookViewId="0" topLeftCell="A73">
      <selection activeCell="D27" sqref="D27"/>
    </sheetView>
  </sheetViews>
  <sheetFormatPr defaultColWidth="8.796875" defaultRowHeight="15"/>
  <cols>
    <col min="1" max="1" width="5.59765625" style="24" customWidth="1"/>
    <col min="2" max="2" width="27.3984375" style="24" customWidth="1"/>
    <col min="3" max="3" width="5.5" style="24" customWidth="1"/>
    <col min="4" max="4" width="16.69921875" style="177" customWidth="1"/>
    <col min="5" max="5" width="5.09765625" style="177" customWidth="1"/>
    <col min="6" max="6" width="11.8984375" style="24" customWidth="1"/>
    <col min="7" max="7" width="11.69921875" style="24" hidden="1" customWidth="1"/>
    <col min="8" max="8" width="11.69921875" style="24" customWidth="1"/>
    <col min="9" max="9" width="4.8984375" style="177" customWidth="1"/>
    <col min="10" max="10" width="11.8984375" style="24" customWidth="1"/>
    <col min="11" max="11" width="11.69921875" style="24" customWidth="1"/>
    <col min="12" max="12" width="5.09765625" style="24" customWidth="1"/>
    <col min="13" max="14" width="6.3984375" style="24" customWidth="1"/>
    <col min="15" max="15" width="4" style="24" customWidth="1"/>
    <col min="16" max="16" width="11.09765625" style="0" bestFit="1" customWidth="1"/>
  </cols>
  <sheetData>
    <row r="1" spans="1:29" ht="15.75">
      <c r="A1" s="175" t="s">
        <v>378</v>
      </c>
      <c r="K1" s="570" t="s">
        <v>381</v>
      </c>
      <c r="L1" s="570"/>
      <c r="M1" s="570"/>
      <c r="N1" s="570"/>
      <c r="O1" s="570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31"/>
      <c r="AB1" s="31"/>
      <c r="AC1" s="31"/>
    </row>
    <row r="2" spans="1:29" ht="17.25" customHeight="1">
      <c r="A2" s="175" t="s">
        <v>379</v>
      </c>
      <c r="K2" s="575"/>
      <c r="L2" s="575"/>
      <c r="M2" s="575"/>
      <c r="N2" s="575"/>
      <c r="O2" s="575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31"/>
      <c r="AB2" s="31"/>
      <c r="AC2" s="31"/>
    </row>
    <row r="3" spans="1:29" ht="20.25">
      <c r="A3" s="576" t="s">
        <v>382</v>
      </c>
      <c r="B3" s="576"/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31"/>
      <c r="AB3" s="31"/>
      <c r="AC3" s="31"/>
    </row>
    <row r="4" spans="1:29" s="339" customFormat="1" ht="15">
      <c r="A4" s="178"/>
      <c r="B4" s="178" t="s">
        <v>380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 t="s">
        <v>415</v>
      </c>
      <c r="O4" s="178"/>
      <c r="AA4" s="340">
        <f>40000000+393880000+1048470000+1307075000</f>
        <v>2789425000</v>
      </c>
      <c r="AB4" s="340"/>
      <c r="AC4" s="340"/>
    </row>
    <row r="5" spans="1:29" s="339" customFormat="1" ht="15">
      <c r="A5" s="178"/>
      <c r="B5" s="178" t="s">
        <v>416</v>
      </c>
      <c r="C5" s="178"/>
      <c r="D5" s="178" t="s">
        <v>365</v>
      </c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AA5" s="340">
        <f>793880000</f>
        <v>793880000</v>
      </c>
      <c r="AB5" s="340"/>
      <c r="AC5" s="340"/>
    </row>
    <row r="6" spans="1:29" s="339" customFormat="1" ht="15">
      <c r="A6" s="178"/>
      <c r="B6" s="178" t="s">
        <v>364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AA6" s="340">
        <f>1048470000+1307075000</f>
        <v>2355545000</v>
      </c>
      <c r="AB6" s="340"/>
      <c r="AC6" s="340"/>
    </row>
    <row r="7" spans="1:29" s="339" customFormat="1" ht="15">
      <c r="A7" s="178"/>
      <c r="B7" s="178" t="s">
        <v>384</v>
      </c>
      <c r="C7" s="178"/>
      <c r="D7" s="178" t="s">
        <v>385</v>
      </c>
      <c r="E7" s="178"/>
      <c r="F7" s="178"/>
      <c r="G7" s="178"/>
      <c r="H7" s="178"/>
      <c r="I7" s="178"/>
      <c r="J7" s="178"/>
      <c r="K7" s="178" t="s">
        <v>366</v>
      </c>
      <c r="L7" s="178"/>
      <c r="M7" s="178"/>
      <c r="N7" s="178"/>
      <c r="O7" s="178"/>
      <c r="AA7" s="340">
        <f>SUM(AA6:AA6)</f>
        <v>2355545000</v>
      </c>
      <c r="AB7" s="340"/>
      <c r="AC7" s="340"/>
    </row>
    <row r="8" spans="1:29" s="339" customFormat="1" ht="15">
      <c r="A8" s="178"/>
      <c r="B8" s="178" t="s">
        <v>367</v>
      </c>
      <c r="C8" s="178"/>
      <c r="D8" s="178" t="s">
        <v>389</v>
      </c>
      <c r="E8" s="178"/>
      <c r="F8" s="178"/>
      <c r="G8" s="178"/>
      <c r="H8" s="178"/>
      <c r="I8" s="178"/>
      <c r="J8" s="178"/>
      <c r="K8" s="178" t="s">
        <v>368</v>
      </c>
      <c r="L8" s="178"/>
      <c r="M8" s="178"/>
      <c r="N8" s="178"/>
      <c r="O8" s="178"/>
      <c r="AA8" s="340">
        <f>16500000+16166000</f>
        <v>32666000</v>
      </c>
      <c r="AB8" s="340"/>
      <c r="AC8" s="340"/>
    </row>
    <row r="9" spans="1:29" s="339" customFormat="1" ht="15">
      <c r="A9" s="178"/>
      <c r="B9" s="178" t="s">
        <v>388</v>
      </c>
      <c r="C9" s="178"/>
      <c r="D9" s="178" t="s">
        <v>390</v>
      </c>
      <c r="E9" s="178"/>
      <c r="F9" s="178"/>
      <c r="G9" s="178"/>
      <c r="H9" s="178"/>
      <c r="I9" s="178"/>
      <c r="J9" s="178"/>
      <c r="K9" s="178" t="s">
        <v>368</v>
      </c>
      <c r="L9" s="178"/>
      <c r="M9" s="178"/>
      <c r="N9" s="178"/>
      <c r="O9" s="178"/>
      <c r="AA9" s="340">
        <f>SUM(AA7:AA8)</f>
        <v>2388211000</v>
      </c>
      <c r="AB9" s="340"/>
      <c r="AC9" s="340"/>
    </row>
    <row r="10" spans="1:29" s="339" customFormat="1" ht="15">
      <c r="A10" s="178"/>
      <c r="B10" s="178" t="s">
        <v>400</v>
      </c>
      <c r="C10" s="178"/>
      <c r="D10" s="178" t="s">
        <v>407</v>
      </c>
      <c r="E10" s="178"/>
      <c r="F10" s="178"/>
      <c r="G10" s="178"/>
      <c r="H10" s="178"/>
      <c r="I10" s="178"/>
      <c r="J10" s="178"/>
      <c r="K10" s="178" t="s">
        <v>368</v>
      </c>
      <c r="L10" s="178"/>
      <c r="M10" s="178"/>
      <c r="N10" s="178"/>
      <c r="O10" s="178"/>
      <c r="AA10" s="340"/>
      <c r="AB10" s="340"/>
      <c r="AC10" s="340"/>
    </row>
    <row r="11" spans="1:29" s="339" customFormat="1" ht="15">
      <c r="A11" s="178"/>
      <c r="B11" s="178" t="s">
        <v>401</v>
      </c>
      <c r="C11" s="178"/>
      <c r="D11" s="178" t="s">
        <v>408</v>
      </c>
      <c r="E11" s="178"/>
      <c r="F11" s="178"/>
      <c r="G11" s="178"/>
      <c r="H11" s="178"/>
      <c r="I11" s="178"/>
      <c r="J11" s="178"/>
      <c r="K11" s="178" t="s">
        <v>368</v>
      </c>
      <c r="L11" s="178"/>
      <c r="M11" s="178"/>
      <c r="N11" s="178"/>
      <c r="O11" s="178"/>
      <c r="AA11" s="340"/>
      <c r="AB11" s="340"/>
      <c r="AC11" s="340"/>
    </row>
    <row r="12" spans="1:29" s="339" customFormat="1" ht="15">
      <c r="A12" s="178"/>
      <c r="B12" s="178" t="s">
        <v>402</v>
      </c>
      <c r="C12" s="178"/>
      <c r="D12" s="178" t="s">
        <v>409</v>
      </c>
      <c r="E12" s="178"/>
      <c r="F12" s="178"/>
      <c r="G12" s="178"/>
      <c r="H12" s="178"/>
      <c r="I12" s="178"/>
      <c r="J12" s="178"/>
      <c r="K12" s="178" t="s">
        <v>368</v>
      </c>
      <c r="L12" s="178"/>
      <c r="M12" s="178"/>
      <c r="N12" s="178"/>
      <c r="O12" s="178"/>
      <c r="AA12" s="340"/>
      <c r="AB12" s="340"/>
      <c r="AC12" s="340"/>
    </row>
    <row r="13" spans="1:29" s="339" customFormat="1" ht="15">
      <c r="A13" s="178"/>
      <c r="B13" s="178" t="s">
        <v>403</v>
      </c>
      <c r="C13" s="178"/>
      <c r="D13" s="178" t="s">
        <v>410</v>
      </c>
      <c r="E13" s="178"/>
      <c r="F13" s="178"/>
      <c r="G13" s="178"/>
      <c r="H13" s="178"/>
      <c r="I13" s="178"/>
      <c r="J13" s="178"/>
      <c r="K13" s="178" t="s">
        <v>368</v>
      </c>
      <c r="L13" s="178"/>
      <c r="M13" s="178"/>
      <c r="N13" s="178"/>
      <c r="O13" s="178"/>
      <c r="AA13" s="340"/>
      <c r="AB13" s="340"/>
      <c r="AC13" s="340"/>
    </row>
    <row r="14" spans="1:29" s="339" customFormat="1" ht="15">
      <c r="A14" s="178"/>
      <c r="B14" s="178" t="s">
        <v>404</v>
      </c>
      <c r="C14" s="178"/>
      <c r="D14" s="178" t="s">
        <v>411</v>
      </c>
      <c r="E14" s="178"/>
      <c r="F14" s="178"/>
      <c r="G14" s="178"/>
      <c r="H14" s="178"/>
      <c r="I14" s="178"/>
      <c r="J14" s="178"/>
      <c r="K14" s="178" t="s">
        <v>368</v>
      </c>
      <c r="L14" s="178"/>
      <c r="M14" s="178"/>
      <c r="N14" s="178"/>
      <c r="O14" s="178"/>
      <c r="AA14" s="340"/>
      <c r="AB14" s="340"/>
      <c r="AC14" s="340"/>
    </row>
    <row r="15" spans="1:29" s="339" customFormat="1" ht="15">
      <c r="A15" s="178"/>
      <c r="B15" s="178" t="s">
        <v>399</v>
      </c>
      <c r="C15" s="178"/>
      <c r="D15" s="178" t="s">
        <v>412</v>
      </c>
      <c r="E15" s="178"/>
      <c r="F15" s="178"/>
      <c r="G15" s="178"/>
      <c r="H15" s="178"/>
      <c r="I15" s="178"/>
      <c r="J15" s="178"/>
      <c r="K15" s="178" t="s">
        <v>368</v>
      </c>
      <c r="L15" s="178"/>
      <c r="M15" s="178"/>
      <c r="N15" s="178"/>
      <c r="O15" s="178"/>
      <c r="AA15" s="340"/>
      <c r="AB15" s="340"/>
      <c r="AC15" s="340"/>
    </row>
    <row r="16" spans="1:29" s="339" customFormat="1" ht="15">
      <c r="A16" s="178"/>
      <c r="B16" s="178" t="s">
        <v>405</v>
      </c>
      <c r="C16" s="178"/>
      <c r="D16" s="178" t="s">
        <v>413</v>
      </c>
      <c r="E16" s="178"/>
      <c r="F16" s="178"/>
      <c r="G16" s="178"/>
      <c r="H16" s="178"/>
      <c r="I16" s="178"/>
      <c r="J16" s="178"/>
      <c r="K16" s="178" t="s">
        <v>368</v>
      </c>
      <c r="L16" s="178"/>
      <c r="M16" s="178"/>
      <c r="N16" s="178"/>
      <c r="O16" s="178"/>
      <c r="AA16" s="340"/>
      <c r="AB16" s="340"/>
      <c r="AC16" s="340"/>
    </row>
    <row r="17" spans="1:29" s="339" customFormat="1" ht="15">
      <c r="A17" s="178"/>
      <c r="B17" s="178" t="s">
        <v>406</v>
      </c>
      <c r="C17" s="178"/>
      <c r="D17" s="178" t="s">
        <v>414</v>
      </c>
      <c r="E17" s="178"/>
      <c r="F17" s="178"/>
      <c r="G17" s="178"/>
      <c r="H17" s="178"/>
      <c r="I17" s="178"/>
      <c r="J17" s="178"/>
      <c r="K17" s="178" t="s">
        <v>368</v>
      </c>
      <c r="L17" s="178"/>
      <c r="M17" s="178"/>
      <c r="N17" s="178"/>
      <c r="O17" s="178"/>
      <c r="AA17" s="340"/>
      <c r="AB17" s="340"/>
      <c r="AC17" s="340"/>
    </row>
    <row r="18" spans="1:29" s="339" customFormat="1" ht="15">
      <c r="A18" s="178"/>
      <c r="B18" s="178" t="s">
        <v>369</v>
      </c>
      <c r="C18" s="178"/>
      <c r="D18" s="178"/>
      <c r="E18" s="178"/>
      <c r="F18" s="178"/>
      <c r="G18" s="178"/>
      <c r="H18" s="178"/>
      <c r="I18" s="178"/>
      <c r="J18" s="178"/>
      <c r="K18" s="341"/>
      <c r="L18" s="178"/>
      <c r="M18" s="178"/>
      <c r="N18" s="178"/>
      <c r="O18" s="178"/>
      <c r="AA18" s="340"/>
      <c r="AB18" s="340"/>
      <c r="AC18" s="340"/>
    </row>
    <row r="19" spans="1:15" s="20" customFormat="1" ht="12.75">
      <c r="A19" s="571" t="s">
        <v>357</v>
      </c>
      <c r="B19" s="571" t="s">
        <v>370</v>
      </c>
      <c r="C19" s="571" t="s">
        <v>371</v>
      </c>
      <c r="D19" s="571" t="s">
        <v>372</v>
      </c>
      <c r="E19" s="577" t="s">
        <v>373</v>
      </c>
      <c r="F19" s="577"/>
      <c r="G19" s="577"/>
      <c r="H19" s="577"/>
      <c r="I19" s="577" t="s">
        <v>374</v>
      </c>
      <c r="J19" s="577"/>
      <c r="K19" s="577"/>
      <c r="L19" s="577" t="s">
        <v>375</v>
      </c>
      <c r="M19" s="577"/>
      <c r="N19" s="577"/>
      <c r="O19" s="571" t="s">
        <v>417</v>
      </c>
    </row>
    <row r="20" spans="1:15" s="20" customFormat="1" ht="38.25">
      <c r="A20" s="572"/>
      <c r="B20" s="572"/>
      <c r="C20" s="572"/>
      <c r="D20" s="572"/>
      <c r="E20" s="134" t="s">
        <v>79</v>
      </c>
      <c r="F20" s="134" t="s">
        <v>77</v>
      </c>
      <c r="G20" s="134" t="s">
        <v>104</v>
      </c>
      <c r="H20" s="134" t="s">
        <v>376</v>
      </c>
      <c r="I20" s="134" t="s">
        <v>79</v>
      </c>
      <c r="J20" s="134" t="s">
        <v>77</v>
      </c>
      <c r="K20" s="134" t="s">
        <v>376</v>
      </c>
      <c r="L20" s="134" t="s">
        <v>79</v>
      </c>
      <c r="M20" s="134" t="s">
        <v>77</v>
      </c>
      <c r="N20" s="134" t="s">
        <v>376</v>
      </c>
      <c r="O20" s="572"/>
    </row>
    <row r="21" spans="1:15" s="12" customFormat="1" ht="25.5">
      <c r="A21" s="71"/>
      <c r="B21" s="134" t="s">
        <v>83</v>
      </c>
      <c r="C21" s="179"/>
      <c r="D21" s="180"/>
      <c r="E21" s="181"/>
      <c r="F21" s="163">
        <f aca="true" t="shared" si="0" ref="F21:K21">F22+F175</f>
        <v>108943602841</v>
      </c>
      <c r="G21" s="163">
        <f t="shared" si="0"/>
        <v>10385114376.1349</v>
      </c>
      <c r="H21" s="163">
        <f t="shared" si="0"/>
        <v>98558488464.8651</v>
      </c>
      <c r="I21" s="163">
        <f t="shared" si="0"/>
        <v>0</v>
      </c>
      <c r="J21" s="163">
        <f t="shared" si="0"/>
        <v>108943602841</v>
      </c>
      <c r="K21" s="163">
        <f t="shared" si="0"/>
        <v>98558488464.8651</v>
      </c>
      <c r="L21" s="182"/>
      <c r="M21" s="182"/>
      <c r="N21" s="182"/>
      <c r="O21" s="183"/>
    </row>
    <row r="22" spans="1:15" s="12" customFormat="1" ht="38.25">
      <c r="A22" s="67" t="s">
        <v>0</v>
      </c>
      <c r="B22" s="134" t="s">
        <v>84</v>
      </c>
      <c r="C22" s="183"/>
      <c r="D22" s="184"/>
      <c r="E22" s="185"/>
      <c r="F22" s="162">
        <f aca="true" t="shared" si="1" ref="F22:K22">F23+F36+F40+F167</f>
        <v>26337351715</v>
      </c>
      <c r="G22" s="162">
        <f t="shared" si="1"/>
        <v>10097564150.934898</v>
      </c>
      <c r="H22" s="162">
        <f t="shared" si="1"/>
        <v>16239787564.0651</v>
      </c>
      <c r="I22" s="162">
        <f t="shared" si="1"/>
        <v>0</v>
      </c>
      <c r="J22" s="162">
        <f t="shared" si="1"/>
        <v>26337351715</v>
      </c>
      <c r="K22" s="162">
        <f t="shared" si="1"/>
        <v>16239787564.0651</v>
      </c>
      <c r="L22" s="186"/>
      <c r="M22" s="186"/>
      <c r="N22" s="186"/>
      <c r="O22" s="183"/>
    </row>
    <row r="23" spans="1:15" s="12" customFormat="1" ht="25.5">
      <c r="A23" s="67" t="s">
        <v>54</v>
      </c>
      <c r="B23" s="134" t="s">
        <v>85</v>
      </c>
      <c r="C23" s="183"/>
      <c r="D23" s="184"/>
      <c r="E23" s="185"/>
      <c r="F23" s="162">
        <f aca="true" t="shared" si="2" ref="F23:K23">F24+F33</f>
        <v>20816728275</v>
      </c>
      <c r="G23" s="162">
        <f t="shared" si="2"/>
        <v>5842340760.934899</v>
      </c>
      <c r="H23" s="162">
        <f t="shared" si="2"/>
        <v>14974387514.0651</v>
      </c>
      <c r="I23" s="162">
        <f t="shared" si="2"/>
        <v>0</v>
      </c>
      <c r="J23" s="162">
        <f t="shared" si="2"/>
        <v>20816728275</v>
      </c>
      <c r="K23" s="162">
        <f t="shared" si="2"/>
        <v>14974387514.0651</v>
      </c>
      <c r="L23" s="186"/>
      <c r="M23" s="186"/>
      <c r="N23" s="186"/>
      <c r="O23" s="183"/>
    </row>
    <row r="24" spans="1:15" s="12" customFormat="1" ht="15.75">
      <c r="A24" s="67">
        <v>1</v>
      </c>
      <c r="B24" s="134" t="s">
        <v>87</v>
      </c>
      <c r="C24" s="183"/>
      <c r="D24" s="184"/>
      <c r="E24" s="185"/>
      <c r="F24" s="162">
        <f aca="true" t="shared" si="3" ref="F24:K24">SUM(F25:F32)</f>
        <v>20655809312</v>
      </c>
      <c r="G24" s="162">
        <f t="shared" si="3"/>
        <v>5681421797.934899</v>
      </c>
      <c r="H24" s="162">
        <f t="shared" si="3"/>
        <v>14974387514.0651</v>
      </c>
      <c r="I24" s="162">
        <f t="shared" si="3"/>
        <v>0</v>
      </c>
      <c r="J24" s="162">
        <f t="shared" si="3"/>
        <v>20655809312</v>
      </c>
      <c r="K24" s="162">
        <f t="shared" si="3"/>
        <v>14974387514.0651</v>
      </c>
      <c r="L24" s="186"/>
      <c r="M24" s="186"/>
      <c r="N24" s="186"/>
      <c r="O24" s="183"/>
    </row>
    <row r="25" spans="1:15" ht="25.5">
      <c r="A25" s="82" t="s">
        <v>86</v>
      </c>
      <c r="B25" s="135" t="s">
        <v>647</v>
      </c>
      <c r="C25" s="187"/>
      <c r="D25" s="188"/>
      <c r="E25" s="189"/>
      <c r="F25" s="161">
        <v>15854764200</v>
      </c>
      <c r="G25" s="161">
        <v>3919228931</v>
      </c>
      <c r="H25" s="161">
        <v>11935535269</v>
      </c>
      <c r="I25" s="190"/>
      <c r="J25" s="161">
        <v>15854764200</v>
      </c>
      <c r="K25" s="161">
        <v>11935535269</v>
      </c>
      <c r="L25" s="191"/>
      <c r="M25" s="191"/>
      <c r="N25" s="191"/>
      <c r="O25" s="187"/>
    </row>
    <row r="26" spans="1:15" ht="38.25">
      <c r="A26" s="82" t="s">
        <v>88</v>
      </c>
      <c r="B26" s="135" t="s">
        <v>703</v>
      </c>
      <c r="C26" s="187"/>
      <c r="D26" s="188"/>
      <c r="E26" s="189"/>
      <c r="F26" s="161">
        <v>1186610178</v>
      </c>
      <c r="G26" s="161">
        <v>878471243.12</v>
      </c>
      <c r="H26" s="161">
        <v>308138934.88</v>
      </c>
      <c r="I26" s="190"/>
      <c r="J26" s="161">
        <v>1186610178</v>
      </c>
      <c r="K26" s="161">
        <v>308138934.88</v>
      </c>
      <c r="L26" s="191"/>
      <c r="M26" s="191"/>
      <c r="N26" s="191"/>
      <c r="O26" s="187"/>
    </row>
    <row r="27" spans="1:15" ht="25.5">
      <c r="A27" s="82" t="s">
        <v>233</v>
      </c>
      <c r="B27" s="135" t="s">
        <v>702</v>
      </c>
      <c r="C27" s="187"/>
      <c r="D27" s="188"/>
      <c r="E27" s="189"/>
      <c r="F27" s="161">
        <v>1116090830</v>
      </c>
      <c r="G27" s="161">
        <v>240814091</v>
      </c>
      <c r="H27" s="161">
        <v>875276739</v>
      </c>
      <c r="I27" s="190"/>
      <c r="J27" s="161">
        <v>1116090830</v>
      </c>
      <c r="K27" s="161">
        <v>875276739</v>
      </c>
      <c r="L27" s="191"/>
      <c r="M27" s="191"/>
      <c r="N27" s="191"/>
      <c r="O27" s="187"/>
    </row>
    <row r="28" spans="1:15" ht="25.5">
      <c r="A28" s="82" t="s">
        <v>234</v>
      </c>
      <c r="B28" s="135" t="s">
        <v>226</v>
      </c>
      <c r="C28" s="187"/>
      <c r="D28" s="188"/>
      <c r="E28" s="189"/>
      <c r="F28" s="161">
        <v>1185657047</v>
      </c>
      <c r="G28" s="161">
        <v>266938805.0349</v>
      </c>
      <c r="H28" s="161">
        <v>918718241.9651</v>
      </c>
      <c r="I28" s="190"/>
      <c r="J28" s="161">
        <v>1185657047</v>
      </c>
      <c r="K28" s="161">
        <v>918718241.9651</v>
      </c>
      <c r="L28" s="191"/>
      <c r="M28" s="191"/>
      <c r="N28" s="191"/>
      <c r="O28" s="187"/>
    </row>
    <row r="29" spans="1:15" ht="25.5">
      <c r="A29" s="82" t="s">
        <v>235</v>
      </c>
      <c r="B29" s="135" t="s">
        <v>705</v>
      </c>
      <c r="C29" s="187"/>
      <c r="D29" s="188"/>
      <c r="E29" s="189"/>
      <c r="F29" s="161">
        <v>87408320</v>
      </c>
      <c r="G29" s="161">
        <v>87408320</v>
      </c>
      <c r="H29" s="161">
        <v>0</v>
      </c>
      <c r="I29" s="190"/>
      <c r="J29" s="161">
        <v>87408320</v>
      </c>
      <c r="K29" s="161">
        <v>0</v>
      </c>
      <c r="L29" s="191"/>
      <c r="M29" s="191"/>
      <c r="N29" s="191"/>
      <c r="O29" s="187"/>
    </row>
    <row r="30" spans="1:15" ht="25.5">
      <c r="A30" s="82" t="s">
        <v>236</v>
      </c>
      <c r="B30" s="135" t="s">
        <v>706</v>
      </c>
      <c r="C30" s="187"/>
      <c r="D30" s="188"/>
      <c r="E30" s="189"/>
      <c r="F30" s="161">
        <v>89644700</v>
      </c>
      <c r="G30" s="161">
        <v>89644700</v>
      </c>
      <c r="H30" s="161">
        <v>0</v>
      </c>
      <c r="I30" s="190"/>
      <c r="J30" s="161">
        <v>89644700</v>
      </c>
      <c r="K30" s="161">
        <v>0</v>
      </c>
      <c r="L30" s="191"/>
      <c r="M30" s="191"/>
      <c r="N30" s="191"/>
      <c r="O30" s="187"/>
    </row>
    <row r="31" spans="1:15" ht="15">
      <c r="A31" s="82" t="s">
        <v>237</v>
      </c>
      <c r="B31" s="135" t="s">
        <v>707</v>
      </c>
      <c r="C31" s="187"/>
      <c r="D31" s="188"/>
      <c r="E31" s="189"/>
      <c r="F31" s="161">
        <v>239955037</v>
      </c>
      <c r="G31" s="161">
        <v>139173918.48</v>
      </c>
      <c r="H31" s="161">
        <v>100781118.52000001</v>
      </c>
      <c r="I31" s="190"/>
      <c r="J31" s="161">
        <v>239955037</v>
      </c>
      <c r="K31" s="161">
        <v>100781118.52000001</v>
      </c>
      <c r="L31" s="191"/>
      <c r="M31" s="191"/>
      <c r="N31" s="191"/>
      <c r="O31" s="187"/>
    </row>
    <row r="32" spans="1:15" ht="15">
      <c r="A32" s="82" t="s">
        <v>238</v>
      </c>
      <c r="B32" s="135" t="s">
        <v>227</v>
      </c>
      <c r="C32" s="187"/>
      <c r="D32" s="188"/>
      <c r="E32" s="189"/>
      <c r="F32" s="161">
        <v>895679000</v>
      </c>
      <c r="G32" s="161">
        <v>59741789.3</v>
      </c>
      <c r="H32" s="161">
        <v>835937210.7</v>
      </c>
      <c r="I32" s="190"/>
      <c r="J32" s="161">
        <v>895679000</v>
      </c>
      <c r="K32" s="161">
        <v>835937210.7</v>
      </c>
      <c r="L32" s="191"/>
      <c r="M32" s="191"/>
      <c r="N32" s="191"/>
      <c r="O32" s="187"/>
    </row>
    <row r="33" spans="1:15" s="12" customFormat="1" ht="15.75">
      <c r="A33" s="68">
        <v>2</v>
      </c>
      <c r="B33" s="134" t="s">
        <v>89</v>
      </c>
      <c r="C33" s="183"/>
      <c r="D33" s="184"/>
      <c r="E33" s="185"/>
      <c r="F33" s="162">
        <f>SUM(F34:F35)</f>
        <v>160918963</v>
      </c>
      <c r="G33" s="162">
        <f>SUM(G34:G35)</f>
        <v>160918963</v>
      </c>
      <c r="H33" s="162">
        <f>SUM(H34:H35)</f>
        <v>0</v>
      </c>
      <c r="I33" s="192"/>
      <c r="J33" s="162">
        <v>160918963</v>
      </c>
      <c r="K33" s="162">
        <v>0</v>
      </c>
      <c r="L33" s="186"/>
      <c r="M33" s="186"/>
      <c r="N33" s="186"/>
      <c r="O33" s="183"/>
    </row>
    <row r="34" spans="1:15" ht="25.5">
      <c r="A34" s="84" t="s">
        <v>333</v>
      </c>
      <c r="B34" s="135" t="s">
        <v>708</v>
      </c>
      <c r="C34" s="187"/>
      <c r="D34" s="188"/>
      <c r="E34" s="189"/>
      <c r="F34" s="161">
        <v>155577963</v>
      </c>
      <c r="G34" s="161">
        <v>155577963</v>
      </c>
      <c r="H34" s="161">
        <v>0</v>
      </c>
      <c r="I34" s="190"/>
      <c r="J34" s="161">
        <v>155577963</v>
      </c>
      <c r="K34" s="161">
        <v>0</v>
      </c>
      <c r="L34" s="191"/>
      <c r="M34" s="191"/>
      <c r="N34" s="191"/>
      <c r="O34" s="187"/>
    </row>
    <row r="35" spans="1:15" ht="15">
      <c r="A35" s="84" t="s">
        <v>334</v>
      </c>
      <c r="B35" s="136" t="s">
        <v>112</v>
      </c>
      <c r="C35" s="187"/>
      <c r="D35" s="188"/>
      <c r="E35" s="189"/>
      <c r="F35" s="161">
        <v>5341000</v>
      </c>
      <c r="G35" s="161">
        <v>5341000</v>
      </c>
      <c r="H35" s="161">
        <v>0</v>
      </c>
      <c r="I35" s="190"/>
      <c r="J35" s="161">
        <v>5341000</v>
      </c>
      <c r="K35" s="161">
        <v>0</v>
      </c>
      <c r="L35" s="191"/>
      <c r="M35" s="191"/>
      <c r="N35" s="191"/>
      <c r="O35" s="187"/>
    </row>
    <row r="36" spans="1:15" s="12" customFormat="1" ht="15.75">
      <c r="A36" s="68" t="s">
        <v>90</v>
      </c>
      <c r="B36" s="134" t="s">
        <v>229</v>
      </c>
      <c r="C36" s="183"/>
      <c r="D36" s="184"/>
      <c r="E36" s="185"/>
      <c r="F36" s="162">
        <f>SUM(F37:F39)</f>
        <v>2429378140</v>
      </c>
      <c r="G36" s="162">
        <f>SUM(G37:G39)</f>
        <v>1694666140</v>
      </c>
      <c r="H36" s="162">
        <f>SUM(H37:H39)</f>
        <v>734712000</v>
      </c>
      <c r="I36" s="162"/>
      <c r="J36" s="162">
        <f>SUM(J37:J39)</f>
        <v>2429378140</v>
      </c>
      <c r="K36" s="162">
        <f>SUM(K37:K39)</f>
        <v>734712000</v>
      </c>
      <c r="L36" s="186"/>
      <c r="M36" s="186"/>
      <c r="N36" s="186"/>
      <c r="O36" s="183"/>
    </row>
    <row r="37" spans="1:15" ht="25.5">
      <c r="A37" s="84">
        <v>1</v>
      </c>
      <c r="B37" s="135" t="s">
        <v>116</v>
      </c>
      <c r="C37" s="187"/>
      <c r="D37" s="188" t="s">
        <v>398</v>
      </c>
      <c r="E37" s="84">
        <v>1</v>
      </c>
      <c r="F37" s="161">
        <v>344250000</v>
      </c>
      <c r="G37" s="161">
        <v>344250000</v>
      </c>
      <c r="H37" s="161">
        <v>0</v>
      </c>
      <c r="I37" s="190">
        <v>1</v>
      </c>
      <c r="J37" s="161">
        <v>344250000</v>
      </c>
      <c r="K37" s="161">
        <v>0</v>
      </c>
      <c r="L37" s="191"/>
      <c r="M37" s="191"/>
      <c r="N37" s="191"/>
      <c r="O37" s="83" t="s">
        <v>646</v>
      </c>
    </row>
    <row r="38" spans="1:15" ht="15">
      <c r="A38" s="84">
        <v>2</v>
      </c>
      <c r="B38" s="135" t="s">
        <v>113</v>
      </c>
      <c r="C38" s="187"/>
      <c r="D38" s="188" t="s">
        <v>397</v>
      </c>
      <c r="E38" s="84">
        <v>1</v>
      </c>
      <c r="F38" s="161">
        <v>1161600000</v>
      </c>
      <c r="G38" s="161">
        <v>426888000</v>
      </c>
      <c r="H38" s="161">
        <v>734712000</v>
      </c>
      <c r="I38" s="190">
        <v>1</v>
      </c>
      <c r="J38" s="161">
        <v>1161600000</v>
      </c>
      <c r="K38" s="161">
        <v>734712000</v>
      </c>
      <c r="L38" s="191"/>
      <c r="M38" s="191"/>
      <c r="N38" s="191"/>
      <c r="O38" s="187"/>
    </row>
    <row r="39" spans="1:15" ht="25.5">
      <c r="A39" s="84">
        <v>3</v>
      </c>
      <c r="B39" s="135" t="s">
        <v>117</v>
      </c>
      <c r="C39" s="187"/>
      <c r="D39" s="188" t="s">
        <v>397</v>
      </c>
      <c r="E39" s="84">
        <v>1</v>
      </c>
      <c r="F39" s="161">
        <v>923528140</v>
      </c>
      <c r="G39" s="161">
        <v>923528140</v>
      </c>
      <c r="H39" s="161">
        <v>0</v>
      </c>
      <c r="I39" s="190">
        <v>1</v>
      </c>
      <c r="J39" s="161">
        <v>923528140</v>
      </c>
      <c r="K39" s="161">
        <v>0</v>
      </c>
      <c r="L39" s="191"/>
      <c r="M39" s="191"/>
      <c r="N39" s="191"/>
      <c r="O39" s="187"/>
    </row>
    <row r="40" spans="1:15" ht="15.75">
      <c r="A40" s="68" t="s">
        <v>91</v>
      </c>
      <c r="B40" s="137" t="s">
        <v>232</v>
      </c>
      <c r="C40" s="183"/>
      <c r="D40" s="184"/>
      <c r="E40" s="185"/>
      <c r="F40" s="162">
        <f aca="true" t="shared" si="4" ref="F40:K40">F41+F152</f>
        <v>2553602500</v>
      </c>
      <c r="G40" s="162">
        <f t="shared" si="4"/>
        <v>2083589450</v>
      </c>
      <c r="H40" s="162">
        <f t="shared" si="4"/>
        <v>470013050</v>
      </c>
      <c r="I40" s="162">
        <f t="shared" si="4"/>
        <v>0</v>
      </c>
      <c r="J40" s="162">
        <f t="shared" si="4"/>
        <v>2553602500</v>
      </c>
      <c r="K40" s="162">
        <f t="shared" si="4"/>
        <v>470013050</v>
      </c>
      <c r="L40" s="186"/>
      <c r="M40" s="186"/>
      <c r="N40" s="186"/>
      <c r="O40" s="187"/>
    </row>
    <row r="41" spans="1:15" s="12" customFormat="1" ht="15.75">
      <c r="A41" s="68">
        <v>1</v>
      </c>
      <c r="B41" s="134" t="s">
        <v>230</v>
      </c>
      <c r="C41" s="183"/>
      <c r="D41" s="184"/>
      <c r="E41" s="185"/>
      <c r="F41" s="162">
        <f>SUM(F42:F151)</f>
        <v>1723696500</v>
      </c>
      <c r="G41" s="162">
        <f>SUM(G42:G151)</f>
        <v>1426100000</v>
      </c>
      <c r="H41" s="162">
        <f>SUM(H42:H151)</f>
        <v>297596500</v>
      </c>
      <c r="I41" s="162"/>
      <c r="J41" s="162">
        <f>SUM(J42:J151)</f>
        <v>1723696500</v>
      </c>
      <c r="K41" s="162">
        <f>SUM(K42:K151)</f>
        <v>297596500</v>
      </c>
      <c r="L41" s="186"/>
      <c r="M41" s="186"/>
      <c r="N41" s="186"/>
      <c r="O41" s="183"/>
    </row>
    <row r="42" spans="1:15" ht="15">
      <c r="A42" s="84" t="s">
        <v>86</v>
      </c>
      <c r="B42" s="135" t="s">
        <v>118</v>
      </c>
      <c r="C42" s="187"/>
      <c r="D42" s="188" t="s">
        <v>458</v>
      </c>
      <c r="E42" s="189">
        <v>1</v>
      </c>
      <c r="F42" s="161">
        <v>162900000</v>
      </c>
      <c r="G42" s="161">
        <v>162900000</v>
      </c>
      <c r="H42" s="161">
        <v>0</v>
      </c>
      <c r="I42" s="190">
        <v>1</v>
      </c>
      <c r="J42" s="161">
        <v>162900000</v>
      </c>
      <c r="K42" s="161">
        <v>0</v>
      </c>
      <c r="L42" s="191"/>
      <c r="M42" s="191"/>
      <c r="N42" s="191"/>
      <c r="O42" s="83" t="s">
        <v>646</v>
      </c>
    </row>
    <row r="43" spans="1:15" ht="15">
      <c r="A43" s="84" t="s">
        <v>88</v>
      </c>
      <c r="B43" s="135" t="s">
        <v>119</v>
      </c>
      <c r="C43" s="187"/>
      <c r="D43" s="188" t="s">
        <v>470</v>
      </c>
      <c r="E43" s="189">
        <v>1</v>
      </c>
      <c r="F43" s="161">
        <v>6499500</v>
      </c>
      <c r="G43" s="161">
        <v>6499500</v>
      </c>
      <c r="H43" s="161">
        <v>0</v>
      </c>
      <c r="I43" s="190">
        <v>1</v>
      </c>
      <c r="J43" s="161">
        <v>6499500</v>
      </c>
      <c r="K43" s="161">
        <v>0</v>
      </c>
      <c r="L43" s="191"/>
      <c r="M43" s="191"/>
      <c r="N43" s="191"/>
      <c r="O43" s="187"/>
    </row>
    <row r="44" spans="1:15" s="24" customFormat="1" ht="15">
      <c r="A44" s="84" t="s">
        <v>233</v>
      </c>
      <c r="B44" s="135" t="s">
        <v>495</v>
      </c>
      <c r="C44" s="187"/>
      <c r="D44" s="188" t="s">
        <v>506</v>
      </c>
      <c r="E44" s="189">
        <v>1</v>
      </c>
      <c r="F44" s="161">
        <v>46100000</v>
      </c>
      <c r="G44" s="161">
        <v>24202500</v>
      </c>
      <c r="H44" s="161">
        <v>21897500</v>
      </c>
      <c r="I44" s="190">
        <v>1</v>
      </c>
      <c r="J44" s="161">
        <v>46100000</v>
      </c>
      <c r="K44" s="161">
        <v>21897500</v>
      </c>
      <c r="L44" s="191"/>
      <c r="M44" s="191"/>
      <c r="N44" s="191"/>
      <c r="O44" s="187"/>
    </row>
    <row r="45" spans="1:15" ht="15">
      <c r="A45" s="84" t="s">
        <v>234</v>
      </c>
      <c r="B45" s="135" t="s">
        <v>219</v>
      </c>
      <c r="C45" s="187"/>
      <c r="D45" s="188" t="s">
        <v>396</v>
      </c>
      <c r="E45" s="189">
        <v>2</v>
      </c>
      <c r="F45" s="161">
        <v>23760000</v>
      </c>
      <c r="G45" s="161">
        <v>23760000</v>
      </c>
      <c r="H45" s="161">
        <v>0</v>
      </c>
      <c r="I45" s="190">
        <v>2</v>
      </c>
      <c r="J45" s="161">
        <v>23760000</v>
      </c>
      <c r="K45" s="161">
        <v>0</v>
      </c>
      <c r="L45" s="191"/>
      <c r="M45" s="191"/>
      <c r="N45" s="191"/>
      <c r="O45" s="83" t="s">
        <v>646</v>
      </c>
    </row>
    <row r="46" spans="1:15" ht="15">
      <c r="A46" s="84" t="s">
        <v>235</v>
      </c>
      <c r="B46" s="135" t="s">
        <v>121</v>
      </c>
      <c r="C46" s="187"/>
      <c r="D46" s="188" t="s">
        <v>395</v>
      </c>
      <c r="E46" s="189">
        <v>1</v>
      </c>
      <c r="F46" s="161">
        <v>9500000</v>
      </c>
      <c r="G46" s="161">
        <v>9500000</v>
      </c>
      <c r="H46" s="161">
        <v>0</v>
      </c>
      <c r="I46" s="190">
        <v>1</v>
      </c>
      <c r="J46" s="161">
        <v>9500000</v>
      </c>
      <c r="K46" s="161">
        <v>0</v>
      </c>
      <c r="L46" s="191"/>
      <c r="M46" s="191"/>
      <c r="N46" s="191"/>
      <c r="O46" s="83" t="s">
        <v>646</v>
      </c>
    </row>
    <row r="47" spans="1:15" ht="15">
      <c r="A47" s="84" t="s">
        <v>236</v>
      </c>
      <c r="B47" s="135" t="s">
        <v>122</v>
      </c>
      <c r="C47" s="187"/>
      <c r="D47" s="188" t="s">
        <v>458</v>
      </c>
      <c r="E47" s="189">
        <v>1</v>
      </c>
      <c r="F47" s="161">
        <v>4300000</v>
      </c>
      <c r="G47" s="161">
        <v>4300000</v>
      </c>
      <c r="H47" s="161">
        <v>0</v>
      </c>
      <c r="I47" s="190">
        <v>1</v>
      </c>
      <c r="J47" s="161">
        <v>4300000</v>
      </c>
      <c r="K47" s="161">
        <v>0</v>
      </c>
      <c r="L47" s="191"/>
      <c r="M47" s="191"/>
      <c r="N47" s="191"/>
      <c r="O47" s="83" t="s">
        <v>646</v>
      </c>
    </row>
    <row r="48" spans="1:15" ht="15">
      <c r="A48" s="84" t="s">
        <v>237</v>
      </c>
      <c r="B48" s="135" t="s">
        <v>123</v>
      </c>
      <c r="C48" s="187"/>
      <c r="D48" s="188" t="s">
        <v>395</v>
      </c>
      <c r="E48" s="189">
        <v>1</v>
      </c>
      <c r="F48" s="161">
        <v>10750000</v>
      </c>
      <c r="G48" s="161">
        <v>10750000</v>
      </c>
      <c r="H48" s="161">
        <v>0</v>
      </c>
      <c r="I48" s="190">
        <v>1</v>
      </c>
      <c r="J48" s="161">
        <v>10750000</v>
      </c>
      <c r="K48" s="161">
        <v>0</v>
      </c>
      <c r="L48" s="191"/>
      <c r="M48" s="191"/>
      <c r="N48" s="191"/>
      <c r="O48" s="83" t="s">
        <v>646</v>
      </c>
    </row>
    <row r="49" spans="1:15" ht="15">
      <c r="A49" s="84" t="s">
        <v>238</v>
      </c>
      <c r="B49" s="135" t="s">
        <v>124</v>
      </c>
      <c r="C49" s="187"/>
      <c r="D49" s="188" t="s">
        <v>395</v>
      </c>
      <c r="E49" s="189">
        <v>1</v>
      </c>
      <c r="F49" s="161">
        <v>35000000</v>
      </c>
      <c r="G49" s="161">
        <v>35000000</v>
      </c>
      <c r="H49" s="161">
        <v>0</v>
      </c>
      <c r="I49" s="190">
        <v>1</v>
      </c>
      <c r="J49" s="161">
        <v>35000000</v>
      </c>
      <c r="K49" s="161">
        <v>0</v>
      </c>
      <c r="L49" s="191"/>
      <c r="M49" s="191"/>
      <c r="N49" s="191"/>
      <c r="O49" s="83" t="s">
        <v>646</v>
      </c>
    </row>
    <row r="50" spans="1:15" ht="15">
      <c r="A50" s="84" t="s">
        <v>239</v>
      </c>
      <c r="B50" s="135" t="s">
        <v>125</v>
      </c>
      <c r="C50" s="187"/>
      <c r="D50" s="188" t="s">
        <v>394</v>
      </c>
      <c r="E50" s="189">
        <v>3</v>
      </c>
      <c r="F50" s="161">
        <v>25800000</v>
      </c>
      <c r="G50" s="161">
        <v>25800000</v>
      </c>
      <c r="H50" s="161">
        <v>0</v>
      </c>
      <c r="I50" s="190">
        <v>3</v>
      </c>
      <c r="J50" s="161">
        <v>25800000</v>
      </c>
      <c r="K50" s="161">
        <v>0</v>
      </c>
      <c r="L50" s="191"/>
      <c r="M50" s="191"/>
      <c r="N50" s="191"/>
      <c r="O50" s="83" t="s">
        <v>646</v>
      </c>
    </row>
    <row r="51" spans="1:15" ht="15">
      <c r="A51" s="84" t="s">
        <v>240</v>
      </c>
      <c r="B51" s="135" t="s">
        <v>126</v>
      </c>
      <c r="C51" s="187"/>
      <c r="D51" s="188" t="s">
        <v>394</v>
      </c>
      <c r="E51" s="189">
        <v>2</v>
      </c>
      <c r="F51" s="161">
        <v>40000000</v>
      </c>
      <c r="G51" s="161">
        <v>40000000</v>
      </c>
      <c r="H51" s="161">
        <v>0</v>
      </c>
      <c r="I51" s="190">
        <v>2</v>
      </c>
      <c r="J51" s="161">
        <v>40000000</v>
      </c>
      <c r="K51" s="161">
        <v>0</v>
      </c>
      <c r="L51" s="191"/>
      <c r="M51" s="191"/>
      <c r="N51" s="191"/>
      <c r="O51" s="83" t="s">
        <v>646</v>
      </c>
    </row>
    <row r="52" spans="1:15" ht="15">
      <c r="A52" s="84" t="s">
        <v>241</v>
      </c>
      <c r="B52" s="135" t="s">
        <v>127</v>
      </c>
      <c r="C52" s="187"/>
      <c r="D52" s="188" t="s">
        <v>425</v>
      </c>
      <c r="E52" s="189">
        <v>1</v>
      </c>
      <c r="F52" s="161">
        <v>43000000</v>
      </c>
      <c r="G52" s="161">
        <v>43000000</v>
      </c>
      <c r="H52" s="161">
        <v>0</v>
      </c>
      <c r="I52" s="190">
        <v>1</v>
      </c>
      <c r="J52" s="161">
        <v>43000000</v>
      </c>
      <c r="K52" s="161">
        <v>0</v>
      </c>
      <c r="L52" s="191"/>
      <c r="M52" s="191"/>
      <c r="N52" s="191"/>
      <c r="O52" s="187"/>
    </row>
    <row r="53" spans="1:15" ht="15">
      <c r="A53" s="84" t="s">
        <v>242</v>
      </c>
      <c r="B53" s="135" t="s">
        <v>128</v>
      </c>
      <c r="C53" s="187"/>
      <c r="D53" s="188" t="s">
        <v>426</v>
      </c>
      <c r="E53" s="189">
        <v>1</v>
      </c>
      <c r="F53" s="161">
        <v>8900000</v>
      </c>
      <c r="G53" s="161">
        <v>8900000</v>
      </c>
      <c r="H53" s="161">
        <v>0</v>
      </c>
      <c r="I53" s="190">
        <v>1</v>
      </c>
      <c r="J53" s="161">
        <v>8900000</v>
      </c>
      <c r="K53" s="161">
        <v>0</v>
      </c>
      <c r="L53" s="191"/>
      <c r="M53" s="191"/>
      <c r="N53" s="191"/>
      <c r="O53" s="187"/>
    </row>
    <row r="54" spans="1:15" ht="15">
      <c r="A54" s="84" t="s">
        <v>243</v>
      </c>
      <c r="B54" s="135" t="s">
        <v>129</v>
      </c>
      <c r="C54" s="187"/>
      <c r="D54" s="188" t="s">
        <v>427</v>
      </c>
      <c r="E54" s="189">
        <v>1</v>
      </c>
      <c r="F54" s="161">
        <v>18540000</v>
      </c>
      <c r="G54" s="161">
        <v>18540000</v>
      </c>
      <c r="H54" s="161">
        <v>0</v>
      </c>
      <c r="I54" s="190">
        <v>1</v>
      </c>
      <c r="J54" s="161">
        <v>18540000</v>
      </c>
      <c r="K54" s="161">
        <v>0</v>
      </c>
      <c r="L54" s="191"/>
      <c r="M54" s="191"/>
      <c r="N54" s="191"/>
      <c r="O54" s="187"/>
    </row>
    <row r="55" spans="1:15" ht="15">
      <c r="A55" s="84" t="s">
        <v>244</v>
      </c>
      <c r="B55" s="135" t="s">
        <v>130</v>
      </c>
      <c r="C55" s="187"/>
      <c r="D55" s="188" t="s">
        <v>459</v>
      </c>
      <c r="E55" s="189">
        <v>1</v>
      </c>
      <c r="F55" s="161">
        <v>57900000</v>
      </c>
      <c r="G55" s="161">
        <v>57900000</v>
      </c>
      <c r="H55" s="161">
        <v>0</v>
      </c>
      <c r="I55" s="190">
        <v>1</v>
      </c>
      <c r="J55" s="161">
        <v>57900000</v>
      </c>
      <c r="K55" s="161">
        <v>0</v>
      </c>
      <c r="L55" s="191"/>
      <c r="M55" s="191"/>
      <c r="N55" s="191"/>
      <c r="O55" s="187"/>
    </row>
    <row r="56" spans="1:15" ht="15">
      <c r="A56" s="84" t="s">
        <v>245</v>
      </c>
      <c r="B56" s="135" t="s">
        <v>189</v>
      </c>
      <c r="C56" s="187"/>
      <c r="D56" s="188" t="s">
        <v>460</v>
      </c>
      <c r="E56" s="189">
        <v>1</v>
      </c>
      <c r="F56" s="161">
        <v>7500000</v>
      </c>
      <c r="G56" s="161">
        <v>7500000</v>
      </c>
      <c r="H56" s="161">
        <v>0</v>
      </c>
      <c r="I56" s="190">
        <v>1</v>
      </c>
      <c r="J56" s="161">
        <v>7500000</v>
      </c>
      <c r="K56" s="161">
        <v>0</v>
      </c>
      <c r="L56" s="191"/>
      <c r="M56" s="191"/>
      <c r="N56" s="191"/>
      <c r="O56" s="83" t="s">
        <v>646</v>
      </c>
    </row>
    <row r="57" spans="1:15" ht="15">
      <c r="A57" s="84" t="s">
        <v>246</v>
      </c>
      <c r="B57" s="135" t="s">
        <v>131</v>
      </c>
      <c r="C57" s="187"/>
      <c r="D57" s="188" t="s">
        <v>460</v>
      </c>
      <c r="E57" s="189">
        <v>1</v>
      </c>
      <c r="F57" s="161">
        <v>2500000</v>
      </c>
      <c r="G57" s="161">
        <v>2500000</v>
      </c>
      <c r="H57" s="161">
        <v>0</v>
      </c>
      <c r="I57" s="190">
        <v>1</v>
      </c>
      <c r="J57" s="161">
        <v>2500000</v>
      </c>
      <c r="K57" s="161">
        <v>0</v>
      </c>
      <c r="L57" s="191"/>
      <c r="M57" s="191"/>
      <c r="N57" s="191"/>
      <c r="O57" s="83" t="s">
        <v>646</v>
      </c>
    </row>
    <row r="58" spans="1:15" ht="15">
      <c r="A58" s="84" t="s">
        <v>247</v>
      </c>
      <c r="B58" s="135" t="s">
        <v>211</v>
      </c>
      <c r="C58" s="187"/>
      <c r="D58" s="188" t="s">
        <v>648</v>
      </c>
      <c r="E58" s="189">
        <v>1</v>
      </c>
      <c r="F58" s="161">
        <v>5560000</v>
      </c>
      <c r="G58" s="161">
        <v>5560000</v>
      </c>
      <c r="H58" s="161">
        <v>0</v>
      </c>
      <c r="I58" s="190">
        <v>1</v>
      </c>
      <c r="J58" s="161">
        <v>5560000</v>
      </c>
      <c r="K58" s="161">
        <v>0</v>
      </c>
      <c r="L58" s="191"/>
      <c r="M58" s="191"/>
      <c r="N58" s="191"/>
      <c r="O58" s="187"/>
    </row>
    <row r="59" spans="1:15" ht="15">
      <c r="A59" s="84" t="s">
        <v>248</v>
      </c>
      <c r="B59" s="135" t="s">
        <v>132</v>
      </c>
      <c r="C59" s="187"/>
      <c r="D59" s="188" t="s">
        <v>460</v>
      </c>
      <c r="E59" s="189">
        <v>1</v>
      </c>
      <c r="F59" s="161">
        <v>11880000</v>
      </c>
      <c r="G59" s="161">
        <v>11880000</v>
      </c>
      <c r="H59" s="161">
        <v>0</v>
      </c>
      <c r="I59" s="190">
        <v>1</v>
      </c>
      <c r="J59" s="161">
        <v>11880000</v>
      </c>
      <c r="K59" s="161">
        <v>0</v>
      </c>
      <c r="L59" s="191"/>
      <c r="M59" s="191"/>
      <c r="N59" s="191"/>
      <c r="O59" s="83" t="s">
        <v>646</v>
      </c>
    </row>
    <row r="60" spans="1:15" ht="15">
      <c r="A60" s="84" t="s">
        <v>249</v>
      </c>
      <c r="B60" s="135" t="s">
        <v>133</v>
      </c>
      <c r="C60" s="187"/>
      <c r="D60" s="188" t="s">
        <v>460</v>
      </c>
      <c r="E60" s="189">
        <v>1</v>
      </c>
      <c r="F60" s="161">
        <v>20000000</v>
      </c>
      <c r="G60" s="161">
        <v>20000000</v>
      </c>
      <c r="H60" s="161">
        <v>0</v>
      </c>
      <c r="I60" s="190">
        <v>1</v>
      </c>
      <c r="J60" s="161">
        <v>20000000</v>
      </c>
      <c r="K60" s="161">
        <v>0</v>
      </c>
      <c r="L60" s="191"/>
      <c r="M60" s="191"/>
      <c r="N60" s="191"/>
      <c r="O60" s="83" t="s">
        <v>646</v>
      </c>
    </row>
    <row r="61" spans="1:15" ht="15">
      <c r="A61" s="84" t="s">
        <v>250</v>
      </c>
      <c r="B61" s="135" t="s">
        <v>134</v>
      </c>
      <c r="C61" s="187"/>
      <c r="D61" s="188" t="s">
        <v>461</v>
      </c>
      <c r="E61" s="189">
        <v>1</v>
      </c>
      <c r="F61" s="161">
        <v>3000000</v>
      </c>
      <c r="G61" s="161">
        <v>3000000</v>
      </c>
      <c r="H61" s="161">
        <v>0</v>
      </c>
      <c r="I61" s="190">
        <v>1</v>
      </c>
      <c r="J61" s="161">
        <v>3000000</v>
      </c>
      <c r="K61" s="161">
        <v>0</v>
      </c>
      <c r="L61" s="191"/>
      <c r="M61" s="191"/>
      <c r="N61" s="191"/>
      <c r="O61" s="83" t="s">
        <v>646</v>
      </c>
    </row>
    <row r="62" spans="1:15" ht="15">
      <c r="A62" s="84" t="s">
        <v>251</v>
      </c>
      <c r="B62" s="135" t="s">
        <v>135</v>
      </c>
      <c r="C62" s="187"/>
      <c r="D62" s="188" t="s">
        <v>461</v>
      </c>
      <c r="E62" s="189">
        <v>1</v>
      </c>
      <c r="F62" s="161">
        <v>9500000</v>
      </c>
      <c r="G62" s="161">
        <v>9500000</v>
      </c>
      <c r="H62" s="161">
        <v>0</v>
      </c>
      <c r="I62" s="190">
        <v>1</v>
      </c>
      <c r="J62" s="161">
        <v>9500000</v>
      </c>
      <c r="K62" s="161">
        <v>0</v>
      </c>
      <c r="L62" s="191"/>
      <c r="M62" s="191"/>
      <c r="N62" s="191"/>
      <c r="O62" s="83" t="s">
        <v>646</v>
      </c>
    </row>
    <row r="63" spans="1:15" ht="15">
      <c r="A63" s="84" t="s">
        <v>252</v>
      </c>
      <c r="B63" s="135" t="s">
        <v>136</v>
      </c>
      <c r="C63" s="187"/>
      <c r="D63" s="188" t="s">
        <v>461</v>
      </c>
      <c r="E63" s="189">
        <v>1</v>
      </c>
      <c r="F63" s="161">
        <v>5500000</v>
      </c>
      <c r="G63" s="161">
        <v>5500000</v>
      </c>
      <c r="H63" s="161">
        <v>0</v>
      </c>
      <c r="I63" s="190">
        <v>1</v>
      </c>
      <c r="J63" s="161">
        <v>5500000</v>
      </c>
      <c r="K63" s="161">
        <v>0</v>
      </c>
      <c r="L63" s="191"/>
      <c r="M63" s="191"/>
      <c r="N63" s="191"/>
      <c r="O63" s="83" t="s">
        <v>646</v>
      </c>
    </row>
    <row r="64" spans="1:15" ht="15">
      <c r="A64" s="84" t="s">
        <v>253</v>
      </c>
      <c r="B64" s="135" t="s">
        <v>137</v>
      </c>
      <c r="C64" s="187"/>
      <c r="D64" s="188" t="s">
        <v>462</v>
      </c>
      <c r="E64" s="189">
        <v>1</v>
      </c>
      <c r="F64" s="161">
        <v>9300000</v>
      </c>
      <c r="G64" s="161">
        <v>9300000</v>
      </c>
      <c r="H64" s="161">
        <v>0</v>
      </c>
      <c r="I64" s="190">
        <v>1</v>
      </c>
      <c r="J64" s="161">
        <v>9300000</v>
      </c>
      <c r="K64" s="161">
        <v>0</v>
      </c>
      <c r="L64" s="191"/>
      <c r="M64" s="191"/>
      <c r="N64" s="191"/>
      <c r="O64" s="83" t="s">
        <v>646</v>
      </c>
    </row>
    <row r="65" spans="1:15" ht="15">
      <c r="A65" s="84" t="s">
        <v>254</v>
      </c>
      <c r="B65" s="135" t="s">
        <v>138</v>
      </c>
      <c r="C65" s="187"/>
      <c r="D65" s="188" t="s">
        <v>463</v>
      </c>
      <c r="E65" s="189">
        <v>1</v>
      </c>
      <c r="F65" s="161">
        <v>20000000</v>
      </c>
      <c r="G65" s="161">
        <v>20000000</v>
      </c>
      <c r="H65" s="161">
        <v>0</v>
      </c>
      <c r="I65" s="190">
        <v>1</v>
      </c>
      <c r="J65" s="161">
        <v>20000000</v>
      </c>
      <c r="K65" s="161">
        <v>0</v>
      </c>
      <c r="L65" s="191"/>
      <c r="M65" s="191"/>
      <c r="N65" s="191"/>
      <c r="O65" s="83" t="s">
        <v>646</v>
      </c>
    </row>
    <row r="66" spans="1:15" ht="15">
      <c r="A66" s="84" t="s">
        <v>255</v>
      </c>
      <c r="B66" s="135" t="s">
        <v>139</v>
      </c>
      <c r="C66" s="187"/>
      <c r="D66" s="188" t="s">
        <v>463</v>
      </c>
      <c r="E66" s="189">
        <v>1</v>
      </c>
      <c r="F66" s="161">
        <v>7500000</v>
      </c>
      <c r="G66" s="161">
        <v>7500000</v>
      </c>
      <c r="H66" s="161">
        <v>0</v>
      </c>
      <c r="I66" s="190">
        <v>1</v>
      </c>
      <c r="J66" s="161">
        <v>7500000</v>
      </c>
      <c r="K66" s="161">
        <v>0</v>
      </c>
      <c r="L66" s="191"/>
      <c r="M66" s="191"/>
      <c r="N66" s="191"/>
      <c r="O66" s="83" t="s">
        <v>646</v>
      </c>
    </row>
    <row r="67" spans="1:15" ht="15">
      <c r="A67" s="84" t="s">
        <v>256</v>
      </c>
      <c r="B67" s="135" t="s">
        <v>140</v>
      </c>
      <c r="C67" s="187"/>
      <c r="D67" s="188" t="s">
        <v>463</v>
      </c>
      <c r="E67" s="189">
        <v>1</v>
      </c>
      <c r="F67" s="161">
        <v>2250000</v>
      </c>
      <c r="G67" s="161">
        <v>2250000</v>
      </c>
      <c r="H67" s="161">
        <v>0</v>
      </c>
      <c r="I67" s="190">
        <v>1</v>
      </c>
      <c r="J67" s="161">
        <v>2250000</v>
      </c>
      <c r="K67" s="161">
        <v>0</v>
      </c>
      <c r="L67" s="191"/>
      <c r="M67" s="191"/>
      <c r="N67" s="191"/>
      <c r="O67" s="83" t="s">
        <v>646</v>
      </c>
    </row>
    <row r="68" spans="1:15" ht="15">
      <c r="A68" s="84" t="s">
        <v>257</v>
      </c>
      <c r="B68" s="135" t="s">
        <v>141</v>
      </c>
      <c r="C68" s="187"/>
      <c r="D68" s="188" t="s">
        <v>463</v>
      </c>
      <c r="E68" s="189">
        <v>1</v>
      </c>
      <c r="F68" s="161">
        <v>10920000</v>
      </c>
      <c r="G68" s="161">
        <v>10920000</v>
      </c>
      <c r="H68" s="161">
        <v>0</v>
      </c>
      <c r="I68" s="190">
        <v>1</v>
      </c>
      <c r="J68" s="161">
        <v>10920000</v>
      </c>
      <c r="K68" s="161">
        <v>0</v>
      </c>
      <c r="L68" s="191"/>
      <c r="M68" s="191"/>
      <c r="N68" s="191"/>
      <c r="O68" s="83" t="s">
        <v>646</v>
      </c>
    </row>
    <row r="69" spans="1:15" ht="15">
      <c r="A69" s="84" t="s">
        <v>258</v>
      </c>
      <c r="B69" s="135" t="s">
        <v>142</v>
      </c>
      <c r="C69" s="187"/>
      <c r="D69" s="188" t="s">
        <v>464</v>
      </c>
      <c r="E69" s="189">
        <v>1</v>
      </c>
      <c r="F69" s="161">
        <v>9830000</v>
      </c>
      <c r="G69" s="161">
        <v>9830000</v>
      </c>
      <c r="H69" s="161">
        <v>0</v>
      </c>
      <c r="I69" s="190">
        <v>1</v>
      </c>
      <c r="J69" s="161">
        <v>9830000</v>
      </c>
      <c r="K69" s="161">
        <v>0</v>
      </c>
      <c r="L69" s="191"/>
      <c r="M69" s="191"/>
      <c r="N69" s="191"/>
      <c r="O69" s="83" t="s">
        <v>646</v>
      </c>
    </row>
    <row r="70" spans="1:15" s="24" customFormat="1" ht="15">
      <c r="A70" s="84" t="s">
        <v>259</v>
      </c>
      <c r="B70" s="135" t="s">
        <v>143</v>
      </c>
      <c r="C70" s="187"/>
      <c r="D70" s="188" t="s">
        <v>464</v>
      </c>
      <c r="E70" s="189">
        <v>1</v>
      </c>
      <c r="F70" s="161">
        <v>10000000</v>
      </c>
      <c r="G70" s="161">
        <v>10000000</v>
      </c>
      <c r="H70" s="161">
        <v>0</v>
      </c>
      <c r="I70" s="190">
        <v>1</v>
      </c>
      <c r="J70" s="161">
        <v>10000000</v>
      </c>
      <c r="K70" s="161">
        <v>0</v>
      </c>
      <c r="L70" s="191"/>
      <c r="M70" s="191"/>
      <c r="N70" s="191"/>
      <c r="O70" s="187"/>
    </row>
    <row r="71" spans="1:15" s="24" customFormat="1" ht="15">
      <c r="A71" s="84" t="s">
        <v>260</v>
      </c>
      <c r="B71" s="135" t="s">
        <v>144</v>
      </c>
      <c r="C71" s="187"/>
      <c r="D71" s="188" t="s">
        <v>464</v>
      </c>
      <c r="E71" s="189">
        <v>1</v>
      </c>
      <c r="F71" s="161">
        <v>20000000</v>
      </c>
      <c r="G71" s="161">
        <v>20000000</v>
      </c>
      <c r="H71" s="161">
        <v>0</v>
      </c>
      <c r="I71" s="190">
        <v>1</v>
      </c>
      <c r="J71" s="161">
        <v>20000000</v>
      </c>
      <c r="K71" s="161">
        <v>0</v>
      </c>
      <c r="L71" s="191"/>
      <c r="M71" s="191"/>
      <c r="N71" s="191"/>
      <c r="O71" s="187"/>
    </row>
    <row r="72" spans="1:15" s="24" customFormat="1" ht="15">
      <c r="A72" s="84" t="s">
        <v>261</v>
      </c>
      <c r="B72" s="135" t="s">
        <v>145</v>
      </c>
      <c r="C72" s="187"/>
      <c r="D72" s="188" t="s">
        <v>652</v>
      </c>
      <c r="E72" s="189">
        <v>1</v>
      </c>
      <c r="F72" s="161">
        <v>6750000</v>
      </c>
      <c r="G72" s="161">
        <v>6750000</v>
      </c>
      <c r="H72" s="161">
        <v>0</v>
      </c>
      <c r="I72" s="190">
        <v>1</v>
      </c>
      <c r="J72" s="161">
        <v>6750000</v>
      </c>
      <c r="K72" s="161">
        <v>0</v>
      </c>
      <c r="L72" s="191"/>
      <c r="M72" s="191"/>
      <c r="N72" s="191"/>
      <c r="O72" s="83" t="s">
        <v>646</v>
      </c>
    </row>
    <row r="73" spans="1:15" s="24" customFormat="1" ht="15">
      <c r="A73" s="84" t="s">
        <v>262</v>
      </c>
      <c r="B73" s="135" t="s">
        <v>146</v>
      </c>
      <c r="C73" s="187"/>
      <c r="D73" s="188" t="s">
        <v>483</v>
      </c>
      <c r="E73" s="189">
        <v>2</v>
      </c>
      <c r="F73" s="161">
        <v>5500000</v>
      </c>
      <c r="G73" s="161">
        <v>5500000</v>
      </c>
      <c r="H73" s="161">
        <v>0</v>
      </c>
      <c r="I73" s="190">
        <v>2</v>
      </c>
      <c r="J73" s="161">
        <v>5500000</v>
      </c>
      <c r="K73" s="161">
        <v>0</v>
      </c>
      <c r="L73" s="191"/>
      <c r="M73" s="191"/>
      <c r="N73" s="191"/>
      <c r="O73" s="83" t="s">
        <v>646</v>
      </c>
    </row>
    <row r="74" spans="1:15" s="24" customFormat="1" ht="15">
      <c r="A74" s="84" t="s">
        <v>263</v>
      </c>
      <c r="B74" s="135" t="s">
        <v>147</v>
      </c>
      <c r="C74" s="187"/>
      <c r="D74" s="188" t="s">
        <v>483</v>
      </c>
      <c r="E74" s="189">
        <v>1</v>
      </c>
      <c r="F74" s="161">
        <v>9000000</v>
      </c>
      <c r="G74" s="161">
        <v>9000000</v>
      </c>
      <c r="H74" s="161">
        <v>0</v>
      </c>
      <c r="I74" s="190">
        <v>1</v>
      </c>
      <c r="J74" s="161">
        <v>9000000</v>
      </c>
      <c r="K74" s="161">
        <v>0</v>
      </c>
      <c r="L74" s="191"/>
      <c r="M74" s="191"/>
      <c r="N74" s="191"/>
      <c r="O74" s="83" t="s">
        <v>646</v>
      </c>
    </row>
    <row r="75" spans="1:15" s="24" customFormat="1" ht="15">
      <c r="A75" s="84" t="s">
        <v>264</v>
      </c>
      <c r="B75" s="135" t="s">
        <v>148</v>
      </c>
      <c r="C75" s="187"/>
      <c r="D75" s="188" t="s">
        <v>465</v>
      </c>
      <c r="E75" s="189">
        <v>1</v>
      </c>
      <c r="F75" s="161">
        <v>7600000</v>
      </c>
      <c r="G75" s="161">
        <v>7600000</v>
      </c>
      <c r="H75" s="161">
        <v>0</v>
      </c>
      <c r="I75" s="190">
        <v>1</v>
      </c>
      <c r="J75" s="161">
        <v>7600000</v>
      </c>
      <c r="K75" s="161">
        <v>0</v>
      </c>
      <c r="L75" s="191"/>
      <c r="M75" s="191"/>
      <c r="N75" s="191"/>
      <c r="O75" s="83" t="s">
        <v>646</v>
      </c>
    </row>
    <row r="76" spans="1:15" s="24" customFormat="1" ht="15">
      <c r="A76" s="84" t="s">
        <v>265</v>
      </c>
      <c r="B76" s="135" t="s">
        <v>489</v>
      </c>
      <c r="C76" s="187"/>
      <c r="D76" s="188" t="s">
        <v>465</v>
      </c>
      <c r="E76" s="189">
        <v>1</v>
      </c>
      <c r="F76" s="161">
        <v>10000000</v>
      </c>
      <c r="G76" s="161">
        <v>10000000</v>
      </c>
      <c r="H76" s="161">
        <v>0</v>
      </c>
      <c r="I76" s="190">
        <v>1</v>
      </c>
      <c r="J76" s="161">
        <v>10000000</v>
      </c>
      <c r="K76" s="161">
        <v>0</v>
      </c>
      <c r="L76" s="191"/>
      <c r="M76" s="191"/>
      <c r="N76" s="191"/>
      <c r="O76" s="187"/>
    </row>
    <row r="77" spans="1:15" ht="15">
      <c r="A77" s="84" t="s">
        <v>266</v>
      </c>
      <c r="B77" s="135" t="s">
        <v>150</v>
      </c>
      <c r="C77" s="187"/>
      <c r="D77" s="188" t="s">
        <v>465</v>
      </c>
      <c r="E77" s="189">
        <v>1</v>
      </c>
      <c r="F77" s="161">
        <v>7800000</v>
      </c>
      <c r="G77" s="161">
        <v>7800000</v>
      </c>
      <c r="H77" s="161">
        <v>0</v>
      </c>
      <c r="I77" s="190">
        <v>1</v>
      </c>
      <c r="J77" s="161">
        <v>7800000</v>
      </c>
      <c r="K77" s="161">
        <v>0</v>
      </c>
      <c r="L77" s="191"/>
      <c r="M77" s="191"/>
      <c r="N77" s="191"/>
      <c r="O77" s="83" t="s">
        <v>646</v>
      </c>
    </row>
    <row r="78" spans="1:15" ht="15">
      <c r="A78" s="84" t="s">
        <v>267</v>
      </c>
      <c r="B78" s="135" t="s">
        <v>151</v>
      </c>
      <c r="C78" s="187"/>
      <c r="D78" s="188" t="s">
        <v>652</v>
      </c>
      <c r="E78" s="189">
        <v>1</v>
      </c>
      <c r="F78" s="161">
        <v>7200000</v>
      </c>
      <c r="G78" s="161">
        <v>7200000</v>
      </c>
      <c r="H78" s="161">
        <v>0</v>
      </c>
      <c r="I78" s="190">
        <v>1</v>
      </c>
      <c r="J78" s="161">
        <v>7200000</v>
      </c>
      <c r="K78" s="161">
        <v>0</v>
      </c>
      <c r="L78" s="191"/>
      <c r="M78" s="191"/>
      <c r="N78" s="191"/>
      <c r="O78" s="187"/>
    </row>
    <row r="79" spans="1:15" ht="15">
      <c r="A79" s="84" t="s">
        <v>268</v>
      </c>
      <c r="B79" s="135" t="s">
        <v>152</v>
      </c>
      <c r="C79" s="187"/>
      <c r="D79" s="188" t="s">
        <v>466</v>
      </c>
      <c r="E79" s="189">
        <v>1</v>
      </c>
      <c r="F79" s="161">
        <v>6800000</v>
      </c>
      <c r="G79" s="161">
        <v>6800000</v>
      </c>
      <c r="H79" s="161">
        <v>0</v>
      </c>
      <c r="I79" s="190">
        <v>1</v>
      </c>
      <c r="J79" s="161">
        <v>6800000</v>
      </c>
      <c r="K79" s="161">
        <v>0</v>
      </c>
      <c r="L79" s="191"/>
      <c r="M79" s="191"/>
      <c r="N79" s="191"/>
      <c r="O79" s="83" t="s">
        <v>646</v>
      </c>
    </row>
    <row r="80" spans="1:15" ht="15">
      <c r="A80" s="84" t="s">
        <v>269</v>
      </c>
      <c r="B80" s="135" t="s">
        <v>153</v>
      </c>
      <c r="C80" s="187"/>
      <c r="D80" s="188" t="s">
        <v>466</v>
      </c>
      <c r="E80" s="189">
        <v>1</v>
      </c>
      <c r="F80" s="161">
        <v>8600000</v>
      </c>
      <c r="G80" s="161">
        <v>8600000</v>
      </c>
      <c r="H80" s="161">
        <v>0</v>
      </c>
      <c r="I80" s="190">
        <v>1</v>
      </c>
      <c r="J80" s="161">
        <v>8600000</v>
      </c>
      <c r="K80" s="161">
        <v>0</v>
      </c>
      <c r="L80" s="191"/>
      <c r="M80" s="191"/>
      <c r="N80" s="191"/>
      <c r="O80" s="83" t="s">
        <v>646</v>
      </c>
    </row>
    <row r="81" spans="1:15" ht="15">
      <c r="A81" s="84" t="s">
        <v>270</v>
      </c>
      <c r="B81" s="135" t="s">
        <v>154</v>
      </c>
      <c r="C81" s="187"/>
      <c r="D81" s="188" t="s">
        <v>482</v>
      </c>
      <c r="E81" s="189">
        <v>1</v>
      </c>
      <c r="F81" s="161">
        <v>80000000</v>
      </c>
      <c r="G81" s="161">
        <v>80000000</v>
      </c>
      <c r="H81" s="161">
        <v>0</v>
      </c>
      <c r="I81" s="190">
        <v>1</v>
      </c>
      <c r="J81" s="161">
        <v>80000000</v>
      </c>
      <c r="K81" s="161">
        <v>0</v>
      </c>
      <c r="L81" s="191"/>
      <c r="M81" s="191"/>
      <c r="N81" s="191"/>
      <c r="O81" s="83" t="s">
        <v>646</v>
      </c>
    </row>
    <row r="82" spans="1:15" ht="15">
      <c r="A82" s="84" t="s">
        <v>271</v>
      </c>
      <c r="B82" s="135" t="s">
        <v>155</v>
      </c>
      <c r="C82" s="187"/>
      <c r="D82" s="188" t="s">
        <v>482</v>
      </c>
      <c r="E82" s="189">
        <v>1</v>
      </c>
      <c r="F82" s="161">
        <v>44000000</v>
      </c>
      <c r="G82" s="161">
        <v>44000000</v>
      </c>
      <c r="H82" s="161">
        <v>0</v>
      </c>
      <c r="I82" s="190">
        <v>1</v>
      </c>
      <c r="J82" s="161">
        <v>44000000</v>
      </c>
      <c r="K82" s="161">
        <v>0</v>
      </c>
      <c r="L82" s="191"/>
      <c r="M82" s="191"/>
      <c r="N82" s="191"/>
      <c r="O82" s="83" t="s">
        <v>646</v>
      </c>
    </row>
    <row r="83" spans="1:15" ht="15">
      <c r="A83" s="84" t="s">
        <v>272</v>
      </c>
      <c r="B83" s="135" t="s">
        <v>147</v>
      </c>
      <c r="C83" s="187"/>
      <c r="D83" s="188" t="s">
        <v>649</v>
      </c>
      <c r="E83" s="189">
        <v>1</v>
      </c>
      <c r="F83" s="161">
        <v>9000000</v>
      </c>
      <c r="G83" s="161">
        <v>9000000</v>
      </c>
      <c r="H83" s="161">
        <v>0</v>
      </c>
      <c r="I83" s="190">
        <v>1</v>
      </c>
      <c r="J83" s="161">
        <v>9000000</v>
      </c>
      <c r="K83" s="161">
        <v>0</v>
      </c>
      <c r="L83" s="191"/>
      <c r="M83" s="191"/>
      <c r="N83" s="191"/>
      <c r="O83" s="187"/>
    </row>
    <row r="84" spans="1:15" ht="15">
      <c r="A84" s="84" t="s">
        <v>273</v>
      </c>
      <c r="B84" s="135" t="s">
        <v>156</v>
      </c>
      <c r="C84" s="187"/>
      <c r="D84" s="188" t="s">
        <v>482</v>
      </c>
      <c r="E84" s="189">
        <v>1</v>
      </c>
      <c r="F84" s="161">
        <v>7070000</v>
      </c>
      <c r="G84" s="161">
        <v>7070000</v>
      </c>
      <c r="H84" s="161">
        <v>0</v>
      </c>
      <c r="I84" s="190">
        <v>1</v>
      </c>
      <c r="J84" s="161">
        <v>7070000</v>
      </c>
      <c r="K84" s="161">
        <v>0</v>
      </c>
      <c r="L84" s="191"/>
      <c r="M84" s="191"/>
      <c r="N84" s="191"/>
      <c r="O84" s="83" t="s">
        <v>646</v>
      </c>
    </row>
    <row r="85" spans="1:15" ht="15">
      <c r="A85" s="84" t="s">
        <v>274</v>
      </c>
      <c r="B85" s="135" t="s">
        <v>137</v>
      </c>
      <c r="C85" s="187"/>
      <c r="D85" s="188" t="s">
        <v>482</v>
      </c>
      <c r="E85" s="189">
        <v>1</v>
      </c>
      <c r="F85" s="161">
        <v>9830000</v>
      </c>
      <c r="G85" s="161">
        <v>9830000</v>
      </c>
      <c r="H85" s="161">
        <v>0</v>
      </c>
      <c r="I85" s="190">
        <v>1</v>
      </c>
      <c r="J85" s="161">
        <v>9830000</v>
      </c>
      <c r="K85" s="161">
        <v>0</v>
      </c>
      <c r="L85" s="191"/>
      <c r="M85" s="191"/>
      <c r="N85" s="191"/>
      <c r="O85" s="187"/>
    </row>
    <row r="86" spans="1:15" ht="15">
      <c r="A86" s="84" t="s">
        <v>275</v>
      </c>
      <c r="B86" s="135" t="s">
        <v>468</v>
      </c>
      <c r="C86" s="187"/>
      <c r="D86" s="188" t="s">
        <v>469</v>
      </c>
      <c r="E86" s="189">
        <v>1</v>
      </c>
      <c r="F86" s="161">
        <v>0</v>
      </c>
      <c r="G86" s="161">
        <v>0</v>
      </c>
      <c r="H86" s="161">
        <v>0</v>
      </c>
      <c r="I86" s="190">
        <v>1</v>
      </c>
      <c r="J86" s="161">
        <v>0</v>
      </c>
      <c r="K86" s="161">
        <v>0</v>
      </c>
      <c r="L86" s="191"/>
      <c r="M86" s="191"/>
      <c r="N86" s="191"/>
      <c r="O86" s="187"/>
    </row>
    <row r="87" spans="1:15" s="24" customFormat="1" ht="15">
      <c r="A87" s="84" t="s">
        <v>276</v>
      </c>
      <c r="B87" s="135" t="s">
        <v>157</v>
      </c>
      <c r="C87" s="187"/>
      <c r="D87" s="188" t="s">
        <v>482</v>
      </c>
      <c r="E87" s="189">
        <v>1</v>
      </c>
      <c r="F87" s="161">
        <v>45000000</v>
      </c>
      <c r="G87" s="161">
        <v>31500000</v>
      </c>
      <c r="H87" s="161">
        <v>13500000</v>
      </c>
      <c r="I87" s="190">
        <v>1</v>
      </c>
      <c r="J87" s="161">
        <v>45000000</v>
      </c>
      <c r="K87" s="161">
        <v>13500000</v>
      </c>
      <c r="L87" s="191"/>
      <c r="M87" s="191"/>
      <c r="N87" s="191"/>
      <c r="O87" s="187"/>
    </row>
    <row r="88" spans="1:15" ht="15">
      <c r="A88" s="84" t="s">
        <v>277</v>
      </c>
      <c r="B88" s="135" t="s">
        <v>158</v>
      </c>
      <c r="C88" s="187"/>
      <c r="D88" s="188" t="s">
        <v>483</v>
      </c>
      <c r="E88" s="189">
        <v>1</v>
      </c>
      <c r="F88" s="161">
        <v>7875000</v>
      </c>
      <c r="G88" s="161">
        <v>7875000</v>
      </c>
      <c r="H88" s="161">
        <v>0</v>
      </c>
      <c r="I88" s="190">
        <v>1</v>
      </c>
      <c r="J88" s="161">
        <v>7875000</v>
      </c>
      <c r="K88" s="161">
        <v>0</v>
      </c>
      <c r="L88" s="191"/>
      <c r="M88" s="191"/>
      <c r="N88" s="191"/>
      <c r="O88" s="83" t="s">
        <v>650</v>
      </c>
    </row>
    <row r="89" spans="1:15" ht="15">
      <c r="A89" s="84" t="s">
        <v>278</v>
      </c>
      <c r="B89" s="135" t="s">
        <v>159</v>
      </c>
      <c r="C89" s="187"/>
      <c r="D89" s="188" t="s">
        <v>483</v>
      </c>
      <c r="E89" s="189">
        <v>1</v>
      </c>
      <c r="F89" s="161">
        <v>20000000</v>
      </c>
      <c r="G89" s="161">
        <v>20000000</v>
      </c>
      <c r="H89" s="161">
        <v>0</v>
      </c>
      <c r="I89" s="190">
        <v>1</v>
      </c>
      <c r="J89" s="161">
        <v>20000000</v>
      </c>
      <c r="K89" s="161">
        <v>0</v>
      </c>
      <c r="L89" s="191"/>
      <c r="M89" s="191"/>
      <c r="N89" s="191"/>
      <c r="O89" s="83" t="s">
        <v>646</v>
      </c>
    </row>
    <row r="90" spans="1:15" s="24" customFormat="1" ht="15">
      <c r="A90" s="84" t="s">
        <v>279</v>
      </c>
      <c r="B90" s="135" t="s">
        <v>160</v>
      </c>
      <c r="C90" s="187"/>
      <c r="D90" s="188" t="s">
        <v>475</v>
      </c>
      <c r="E90" s="189">
        <v>1</v>
      </c>
      <c r="F90" s="161">
        <v>19550000</v>
      </c>
      <c r="G90" s="161">
        <v>7820000</v>
      </c>
      <c r="H90" s="161">
        <v>11730000</v>
      </c>
      <c r="I90" s="190">
        <v>1</v>
      </c>
      <c r="J90" s="161">
        <v>19550000</v>
      </c>
      <c r="K90" s="161">
        <v>11730000</v>
      </c>
      <c r="L90" s="191"/>
      <c r="M90" s="191"/>
      <c r="N90" s="191"/>
      <c r="O90" s="187"/>
    </row>
    <row r="91" spans="1:15" ht="15">
      <c r="A91" s="84" t="s">
        <v>280</v>
      </c>
      <c r="B91" s="135" t="s">
        <v>151</v>
      </c>
      <c r="C91" s="187"/>
      <c r="D91" s="188" t="s">
        <v>467</v>
      </c>
      <c r="E91" s="189">
        <v>1</v>
      </c>
      <c r="F91" s="161">
        <v>6700000</v>
      </c>
      <c r="G91" s="161">
        <v>6700000</v>
      </c>
      <c r="H91" s="161">
        <v>0</v>
      </c>
      <c r="I91" s="190">
        <v>1</v>
      </c>
      <c r="J91" s="161">
        <v>6700000</v>
      </c>
      <c r="K91" s="161">
        <v>0</v>
      </c>
      <c r="L91" s="191"/>
      <c r="M91" s="191"/>
      <c r="N91" s="191"/>
      <c r="O91" s="83" t="s">
        <v>646</v>
      </c>
    </row>
    <row r="92" spans="1:15" ht="15">
      <c r="A92" s="84" t="s">
        <v>281</v>
      </c>
      <c r="B92" s="135" t="s">
        <v>161</v>
      </c>
      <c r="C92" s="187"/>
      <c r="D92" s="188" t="s">
        <v>467</v>
      </c>
      <c r="E92" s="189">
        <v>1</v>
      </c>
      <c r="F92" s="161">
        <v>25000000</v>
      </c>
      <c r="G92" s="161">
        <v>25000000</v>
      </c>
      <c r="H92" s="161">
        <v>0</v>
      </c>
      <c r="I92" s="190">
        <v>1</v>
      </c>
      <c r="J92" s="161">
        <v>25000000</v>
      </c>
      <c r="K92" s="161">
        <v>0</v>
      </c>
      <c r="L92" s="191"/>
      <c r="M92" s="191"/>
      <c r="N92" s="191"/>
      <c r="O92" s="83" t="s">
        <v>651</v>
      </c>
    </row>
    <row r="93" spans="1:15" ht="15">
      <c r="A93" s="84" t="s">
        <v>282</v>
      </c>
      <c r="B93" s="135" t="s">
        <v>162</v>
      </c>
      <c r="C93" s="187"/>
      <c r="D93" s="188" t="s">
        <v>470</v>
      </c>
      <c r="E93" s="189">
        <v>1</v>
      </c>
      <c r="F93" s="161">
        <v>17000000</v>
      </c>
      <c r="G93" s="161">
        <v>17000000</v>
      </c>
      <c r="H93" s="161">
        <v>0</v>
      </c>
      <c r="I93" s="190">
        <v>1</v>
      </c>
      <c r="J93" s="161">
        <v>17000000</v>
      </c>
      <c r="K93" s="161">
        <v>0</v>
      </c>
      <c r="L93" s="191"/>
      <c r="M93" s="191"/>
      <c r="N93" s="191"/>
      <c r="O93" s="83" t="s">
        <v>646</v>
      </c>
    </row>
    <row r="94" spans="1:15" ht="15">
      <c r="A94" s="84" t="s">
        <v>283</v>
      </c>
      <c r="B94" s="135" t="s">
        <v>163</v>
      </c>
      <c r="C94" s="187"/>
      <c r="D94" s="188" t="s">
        <v>470</v>
      </c>
      <c r="E94" s="189">
        <v>1</v>
      </c>
      <c r="F94" s="161">
        <v>3200000</v>
      </c>
      <c r="G94" s="161">
        <v>3200000</v>
      </c>
      <c r="H94" s="161">
        <v>0</v>
      </c>
      <c r="I94" s="190">
        <v>1</v>
      </c>
      <c r="J94" s="161">
        <v>3200000</v>
      </c>
      <c r="K94" s="161">
        <v>0</v>
      </c>
      <c r="L94" s="191"/>
      <c r="M94" s="191"/>
      <c r="N94" s="191"/>
      <c r="O94" s="83" t="s">
        <v>646</v>
      </c>
    </row>
    <row r="95" spans="1:15" ht="15">
      <c r="A95" s="84" t="s">
        <v>284</v>
      </c>
      <c r="B95" s="135" t="s">
        <v>164</v>
      </c>
      <c r="C95" s="187"/>
      <c r="D95" s="188" t="s">
        <v>470</v>
      </c>
      <c r="E95" s="189">
        <v>1</v>
      </c>
      <c r="F95" s="161">
        <v>1500000</v>
      </c>
      <c r="G95" s="161">
        <v>1500000</v>
      </c>
      <c r="H95" s="161">
        <v>0</v>
      </c>
      <c r="I95" s="190">
        <v>1</v>
      </c>
      <c r="J95" s="161">
        <v>1500000</v>
      </c>
      <c r="K95" s="161">
        <v>0</v>
      </c>
      <c r="L95" s="191"/>
      <c r="M95" s="191"/>
      <c r="N95" s="191"/>
      <c r="O95" s="83" t="s">
        <v>646</v>
      </c>
    </row>
    <row r="96" spans="1:15" ht="15">
      <c r="A96" s="84" t="s">
        <v>285</v>
      </c>
      <c r="B96" s="135" t="s">
        <v>165</v>
      </c>
      <c r="C96" s="187"/>
      <c r="D96" s="188" t="s">
        <v>470</v>
      </c>
      <c r="E96" s="189">
        <v>1</v>
      </c>
      <c r="F96" s="161">
        <v>5200000</v>
      </c>
      <c r="G96" s="161">
        <v>5200000</v>
      </c>
      <c r="H96" s="161">
        <v>0</v>
      </c>
      <c r="I96" s="190">
        <v>1</v>
      </c>
      <c r="J96" s="161">
        <v>5200000</v>
      </c>
      <c r="K96" s="161">
        <v>0</v>
      </c>
      <c r="L96" s="191"/>
      <c r="M96" s="191"/>
      <c r="N96" s="191"/>
      <c r="O96" s="83" t="s">
        <v>646</v>
      </c>
    </row>
    <row r="97" spans="1:15" ht="15">
      <c r="A97" s="84" t="s">
        <v>286</v>
      </c>
      <c r="B97" s="135" t="s">
        <v>166</v>
      </c>
      <c r="C97" s="187"/>
      <c r="D97" s="188" t="s">
        <v>470</v>
      </c>
      <c r="E97" s="189">
        <v>1</v>
      </c>
      <c r="F97" s="161">
        <v>22700000</v>
      </c>
      <c r="G97" s="161">
        <v>22700000</v>
      </c>
      <c r="H97" s="161">
        <v>0</v>
      </c>
      <c r="I97" s="190">
        <v>1</v>
      </c>
      <c r="J97" s="161">
        <v>22700000</v>
      </c>
      <c r="K97" s="161">
        <v>0</v>
      </c>
      <c r="L97" s="191"/>
      <c r="M97" s="191"/>
      <c r="N97" s="191"/>
      <c r="O97" s="83" t="s">
        <v>646</v>
      </c>
    </row>
    <row r="98" spans="1:15" ht="15">
      <c r="A98" s="84" t="s">
        <v>287</v>
      </c>
      <c r="B98" s="135" t="s">
        <v>168</v>
      </c>
      <c r="C98" s="187"/>
      <c r="D98" s="188" t="s">
        <v>470</v>
      </c>
      <c r="E98" s="189">
        <v>1</v>
      </c>
      <c r="F98" s="161">
        <v>14500000</v>
      </c>
      <c r="G98" s="161">
        <v>14500000</v>
      </c>
      <c r="H98" s="161">
        <v>0</v>
      </c>
      <c r="I98" s="190">
        <v>1</v>
      </c>
      <c r="J98" s="161">
        <v>14500000</v>
      </c>
      <c r="K98" s="161">
        <v>0</v>
      </c>
      <c r="L98" s="191"/>
      <c r="M98" s="191"/>
      <c r="N98" s="191"/>
      <c r="O98" s="187"/>
    </row>
    <row r="99" spans="1:15" ht="15">
      <c r="A99" s="84" t="s">
        <v>288</v>
      </c>
      <c r="B99" s="135" t="s">
        <v>167</v>
      </c>
      <c r="C99" s="187"/>
      <c r="D99" s="188" t="s">
        <v>470</v>
      </c>
      <c r="E99" s="189">
        <v>1</v>
      </c>
      <c r="F99" s="161">
        <v>20000000</v>
      </c>
      <c r="G99" s="161">
        <v>20000000</v>
      </c>
      <c r="H99" s="161">
        <v>0</v>
      </c>
      <c r="I99" s="190">
        <v>1</v>
      </c>
      <c r="J99" s="161">
        <v>20000000</v>
      </c>
      <c r="K99" s="161">
        <v>0</v>
      </c>
      <c r="L99" s="191"/>
      <c r="M99" s="191"/>
      <c r="N99" s="191"/>
      <c r="O99" s="83" t="s">
        <v>646</v>
      </c>
    </row>
    <row r="100" spans="1:15" ht="15">
      <c r="A100" s="84" t="s">
        <v>289</v>
      </c>
      <c r="B100" s="135" t="s">
        <v>169</v>
      </c>
      <c r="C100" s="187"/>
      <c r="D100" s="188" t="s">
        <v>470</v>
      </c>
      <c r="E100" s="189">
        <v>1</v>
      </c>
      <c r="F100" s="161">
        <v>10200000</v>
      </c>
      <c r="G100" s="161">
        <v>10200000</v>
      </c>
      <c r="H100" s="161">
        <v>0</v>
      </c>
      <c r="I100" s="190">
        <v>1</v>
      </c>
      <c r="J100" s="161">
        <v>10200000</v>
      </c>
      <c r="K100" s="161">
        <v>0</v>
      </c>
      <c r="L100" s="191"/>
      <c r="M100" s="191"/>
      <c r="N100" s="191"/>
      <c r="O100" s="83" t="s">
        <v>646</v>
      </c>
    </row>
    <row r="101" spans="1:15" ht="15">
      <c r="A101" s="84" t="s">
        <v>290</v>
      </c>
      <c r="B101" s="135" t="s">
        <v>170</v>
      </c>
      <c r="C101" s="187"/>
      <c r="D101" s="188" t="s">
        <v>470</v>
      </c>
      <c r="E101" s="189">
        <v>1</v>
      </c>
      <c r="F101" s="161">
        <v>16379000</v>
      </c>
      <c r="G101" s="161">
        <v>16379000</v>
      </c>
      <c r="H101" s="161">
        <v>0</v>
      </c>
      <c r="I101" s="190">
        <v>1</v>
      </c>
      <c r="J101" s="161">
        <v>16379000</v>
      </c>
      <c r="K101" s="161">
        <v>0</v>
      </c>
      <c r="L101" s="191"/>
      <c r="M101" s="191"/>
      <c r="N101" s="191"/>
      <c r="O101" s="187"/>
    </row>
    <row r="102" spans="1:15" ht="15">
      <c r="A102" s="84" t="s">
        <v>291</v>
      </c>
      <c r="B102" s="135" t="s">
        <v>171</v>
      </c>
      <c r="C102" s="187"/>
      <c r="D102" s="188" t="s">
        <v>470</v>
      </c>
      <c r="E102" s="189">
        <v>1</v>
      </c>
      <c r="F102" s="161">
        <v>9500000</v>
      </c>
      <c r="G102" s="161">
        <v>9500000</v>
      </c>
      <c r="H102" s="161">
        <v>0</v>
      </c>
      <c r="I102" s="190">
        <v>1</v>
      </c>
      <c r="J102" s="161">
        <v>9500000</v>
      </c>
      <c r="K102" s="161">
        <v>0</v>
      </c>
      <c r="L102" s="191"/>
      <c r="M102" s="191"/>
      <c r="N102" s="191"/>
      <c r="O102" s="83" t="s">
        <v>646</v>
      </c>
    </row>
    <row r="103" spans="1:15" ht="15">
      <c r="A103" s="84" t="s">
        <v>292</v>
      </c>
      <c r="B103" s="135" t="s">
        <v>172</v>
      </c>
      <c r="C103" s="187"/>
      <c r="D103" s="188" t="s">
        <v>470</v>
      </c>
      <c r="E103" s="189">
        <v>1</v>
      </c>
      <c r="F103" s="161">
        <v>12166000</v>
      </c>
      <c r="G103" s="161">
        <v>12166000</v>
      </c>
      <c r="H103" s="161">
        <v>0</v>
      </c>
      <c r="I103" s="190">
        <v>1</v>
      </c>
      <c r="J103" s="161">
        <v>12166000</v>
      </c>
      <c r="K103" s="161">
        <v>0</v>
      </c>
      <c r="L103" s="191"/>
      <c r="M103" s="191"/>
      <c r="N103" s="191"/>
      <c r="O103" s="187"/>
    </row>
    <row r="104" spans="1:15" ht="15">
      <c r="A104" s="84" t="s">
        <v>293</v>
      </c>
      <c r="B104" s="135" t="s">
        <v>173</v>
      </c>
      <c r="C104" s="187"/>
      <c r="D104" s="188" t="s">
        <v>470</v>
      </c>
      <c r="E104" s="189">
        <v>2</v>
      </c>
      <c r="F104" s="161">
        <v>25700000</v>
      </c>
      <c r="G104" s="161">
        <v>25700000</v>
      </c>
      <c r="H104" s="161">
        <v>0</v>
      </c>
      <c r="I104" s="190">
        <v>2</v>
      </c>
      <c r="J104" s="161">
        <v>25700000</v>
      </c>
      <c r="K104" s="161">
        <v>0</v>
      </c>
      <c r="L104" s="191"/>
      <c r="M104" s="191"/>
      <c r="N104" s="191"/>
      <c r="O104" s="83" t="s">
        <v>646</v>
      </c>
    </row>
    <row r="105" spans="1:15" ht="15">
      <c r="A105" s="84" t="s">
        <v>294</v>
      </c>
      <c r="B105" s="135" t="s">
        <v>174</v>
      </c>
      <c r="C105" s="187"/>
      <c r="D105" s="188" t="s">
        <v>470</v>
      </c>
      <c r="E105" s="189">
        <v>1</v>
      </c>
      <c r="F105" s="161">
        <v>5400000</v>
      </c>
      <c r="G105" s="161">
        <v>5400000</v>
      </c>
      <c r="H105" s="161">
        <v>0</v>
      </c>
      <c r="I105" s="190">
        <v>1</v>
      </c>
      <c r="J105" s="161">
        <v>5400000</v>
      </c>
      <c r="K105" s="161">
        <v>0</v>
      </c>
      <c r="L105" s="191"/>
      <c r="M105" s="191"/>
      <c r="N105" s="191"/>
      <c r="O105" s="83" t="s">
        <v>646</v>
      </c>
    </row>
    <row r="106" spans="1:15" ht="15">
      <c r="A106" s="84" t="s">
        <v>295</v>
      </c>
      <c r="B106" s="135" t="s">
        <v>175</v>
      </c>
      <c r="C106" s="187"/>
      <c r="D106" s="188" t="s">
        <v>470</v>
      </c>
      <c r="E106" s="189">
        <v>1</v>
      </c>
      <c r="F106" s="161">
        <v>9500000</v>
      </c>
      <c r="G106" s="161">
        <v>9500000</v>
      </c>
      <c r="H106" s="161">
        <v>0</v>
      </c>
      <c r="I106" s="190">
        <v>1</v>
      </c>
      <c r="J106" s="161">
        <v>9500000</v>
      </c>
      <c r="K106" s="161">
        <v>0</v>
      </c>
      <c r="L106" s="191"/>
      <c r="M106" s="191"/>
      <c r="N106" s="191"/>
      <c r="O106" s="187"/>
    </row>
    <row r="107" spans="1:15" ht="15">
      <c r="A107" s="84" t="s">
        <v>296</v>
      </c>
      <c r="B107" s="135" t="s">
        <v>176</v>
      </c>
      <c r="C107" s="187"/>
      <c r="D107" s="188" t="s">
        <v>470</v>
      </c>
      <c r="E107" s="189">
        <v>1</v>
      </c>
      <c r="F107" s="161">
        <v>10490000</v>
      </c>
      <c r="G107" s="161">
        <v>10490000</v>
      </c>
      <c r="H107" s="161">
        <v>0</v>
      </c>
      <c r="I107" s="190">
        <v>1</v>
      </c>
      <c r="J107" s="161">
        <v>10490000</v>
      </c>
      <c r="K107" s="161">
        <v>0</v>
      </c>
      <c r="L107" s="191"/>
      <c r="M107" s="191"/>
      <c r="N107" s="191"/>
      <c r="O107" s="83" t="s">
        <v>646</v>
      </c>
    </row>
    <row r="108" spans="1:15" ht="15">
      <c r="A108" s="84" t="s">
        <v>297</v>
      </c>
      <c r="B108" s="135" t="s">
        <v>177</v>
      </c>
      <c r="C108" s="187"/>
      <c r="D108" s="188" t="s">
        <v>653</v>
      </c>
      <c r="E108" s="189">
        <v>2</v>
      </c>
      <c r="F108" s="161">
        <v>27700000</v>
      </c>
      <c r="G108" s="161">
        <v>27700000</v>
      </c>
      <c r="H108" s="161">
        <v>0</v>
      </c>
      <c r="I108" s="190">
        <v>2</v>
      </c>
      <c r="J108" s="161">
        <v>27700000</v>
      </c>
      <c r="K108" s="161">
        <v>0</v>
      </c>
      <c r="L108" s="191"/>
      <c r="M108" s="191"/>
      <c r="N108" s="191"/>
      <c r="O108" s="187"/>
    </row>
    <row r="109" spans="1:15" ht="15">
      <c r="A109" s="84" t="s">
        <v>298</v>
      </c>
      <c r="B109" s="135" t="s">
        <v>178</v>
      </c>
      <c r="C109" s="187"/>
      <c r="D109" s="188" t="s">
        <v>471</v>
      </c>
      <c r="E109" s="189">
        <v>1</v>
      </c>
      <c r="F109" s="161">
        <v>2100000</v>
      </c>
      <c r="G109" s="161">
        <v>2100000</v>
      </c>
      <c r="H109" s="161">
        <v>0</v>
      </c>
      <c r="I109" s="190">
        <v>1</v>
      </c>
      <c r="J109" s="161">
        <v>2100000</v>
      </c>
      <c r="K109" s="161">
        <v>0</v>
      </c>
      <c r="L109" s="191"/>
      <c r="M109" s="191"/>
      <c r="N109" s="191"/>
      <c r="O109" s="83" t="s">
        <v>646</v>
      </c>
    </row>
    <row r="110" spans="1:15" ht="15">
      <c r="A110" s="84" t="s">
        <v>299</v>
      </c>
      <c r="B110" s="135" t="s">
        <v>179</v>
      </c>
      <c r="C110" s="187"/>
      <c r="D110" s="188" t="s">
        <v>472</v>
      </c>
      <c r="E110" s="189">
        <v>1</v>
      </c>
      <c r="F110" s="161">
        <v>6400000</v>
      </c>
      <c r="G110" s="161">
        <v>6400000</v>
      </c>
      <c r="H110" s="161">
        <v>0</v>
      </c>
      <c r="I110" s="190">
        <v>1</v>
      </c>
      <c r="J110" s="161">
        <v>6400000</v>
      </c>
      <c r="K110" s="161">
        <v>0</v>
      </c>
      <c r="L110" s="191"/>
      <c r="M110" s="191"/>
      <c r="N110" s="191"/>
      <c r="O110" s="83" t="s">
        <v>646</v>
      </c>
    </row>
    <row r="111" spans="1:15" ht="15">
      <c r="A111" s="84" t="s">
        <v>300</v>
      </c>
      <c r="B111" s="135" t="s">
        <v>180</v>
      </c>
      <c r="C111" s="187"/>
      <c r="D111" s="188" t="s">
        <v>472</v>
      </c>
      <c r="E111" s="189">
        <v>1</v>
      </c>
      <c r="F111" s="161">
        <v>3200000</v>
      </c>
      <c r="G111" s="161">
        <v>3200000</v>
      </c>
      <c r="H111" s="161">
        <v>0</v>
      </c>
      <c r="I111" s="190">
        <v>1</v>
      </c>
      <c r="J111" s="161">
        <v>3200000</v>
      </c>
      <c r="K111" s="161">
        <v>0</v>
      </c>
      <c r="L111" s="191"/>
      <c r="M111" s="191"/>
      <c r="N111" s="191"/>
      <c r="O111" s="83" t="s">
        <v>646</v>
      </c>
    </row>
    <row r="112" spans="1:15" ht="15">
      <c r="A112" s="84" t="s">
        <v>301</v>
      </c>
      <c r="B112" s="135" t="s">
        <v>178</v>
      </c>
      <c r="C112" s="187"/>
      <c r="D112" s="188" t="s">
        <v>473</v>
      </c>
      <c r="E112" s="189">
        <v>1</v>
      </c>
      <c r="F112" s="161">
        <v>2300000</v>
      </c>
      <c r="G112" s="161">
        <v>2300000</v>
      </c>
      <c r="H112" s="161">
        <v>0</v>
      </c>
      <c r="I112" s="190">
        <v>1</v>
      </c>
      <c r="J112" s="161">
        <v>2300000</v>
      </c>
      <c r="K112" s="161">
        <v>0</v>
      </c>
      <c r="L112" s="191"/>
      <c r="M112" s="191"/>
      <c r="N112" s="191"/>
      <c r="O112" s="83" t="s">
        <v>646</v>
      </c>
    </row>
    <row r="113" spans="1:15" ht="15">
      <c r="A113" s="84" t="s">
        <v>302</v>
      </c>
      <c r="B113" s="135" t="s">
        <v>181</v>
      </c>
      <c r="C113" s="187"/>
      <c r="D113" s="188" t="s">
        <v>473</v>
      </c>
      <c r="E113" s="189">
        <v>1</v>
      </c>
      <c r="F113" s="161">
        <v>1860000</v>
      </c>
      <c r="G113" s="161">
        <v>1860000</v>
      </c>
      <c r="H113" s="161">
        <v>0</v>
      </c>
      <c r="I113" s="190">
        <v>1</v>
      </c>
      <c r="J113" s="161">
        <v>1860000</v>
      </c>
      <c r="K113" s="161">
        <v>0</v>
      </c>
      <c r="L113" s="191"/>
      <c r="M113" s="191"/>
      <c r="N113" s="191"/>
      <c r="O113" s="83" t="s">
        <v>646</v>
      </c>
    </row>
    <row r="114" spans="1:15" ht="15">
      <c r="A114" s="84" t="s">
        <v>303</v>
      </c>
      <c r="B114" s="135" t="s">
        <v>182</v>
      </c>
      <c r="C114" s="187"/>
      <c r="D114" s="188" t="s">
        <v>473</v>
      </c>
      <c r="E114" s="189">
        <v>1</v>
      </c>
      <c r="F114" s="161">
        <v>12166000</v>
      </c>
      <c r="G114" s="161">
        <v>12166000</v>
      </c>
      <c r="H114" s="161">
        <v>0</v>
      </c>
      <c r="I114" s="190">
        <v>1</v>
      </c>
      <c r="J114" s="161">
        <v>12166000</v>
      </c>
      <c r="K114" s="161">
        <v>0</v>
      </c>
      <c r="L114" s="191"/>
      <c r="M114" s="191"/>
      <c r="N114" s="191"/>
      <c r="O114" s="187"/>
    </row>
    <row r="115" spans="1:15" ht="15">
      <c r="A115" s="84" t="s">
        <v>304</v>
      </c>
      <c r="B115" s="135" t="s">
        <v>183</v>
      </c>
      <c r="C115" s="187"/>
      <c r="D115" s="188" t="s">
        <v>473</v>
      </c>
      <c r="E115" s="189">
        <v>1</v>
      </c>
      <c r="F115" s="161">
        <v>20000000</v>
      </c>
      <c r="G115" s="161">
        <v>20000000</v>
      </c>
      <c r="H115" s="161">
        <v>0</v>
      </c>
      <c r="I115" s="190">
        <v>1</v>
      </c>
      <c r="J115" s="161">
        <v>20000000</v>
      </c>
      <c r="K115" s="161">
        <v>0</v>
      </c>
      <c r="L115" s="191"/>
      <c r="M115" s="191"/>
      <c r="N115" s="191"/>
      <c r="O115" s="187"/>
    </row>
    <row r="116" spans="1:15" ht="15">
      <c r="A116" s="84" t="s">
        <v>305</v>
      </c>
      <c r="B116" s="135" t="s">
        <v>184</v>
      </c>
      <c r="C116" s="187"/>
      <c r="D116" s="188" t="s">
        <v>473</v>
      </c>
      <c r="E116" s="189">
        <v>1</v>
      </c>
      <c r="F116" s="161">
        <v>21000000</v>
      </c>
      <c r="G116" s="161">
        <v>21000000</v>
      </c>
      <c r="H116" s="161">
        <v>0</v>
      </c>
      <c r="I116" s="190">
        <v>1</v>
      </c>
      <c r="J116" s="161">
        <v>21000000</v>
      </c>
      <c r="K116" s="161">
        <v>0</v>
      </c>
      <c r="L116" s="191"/>
      <c r="M116" s="191"/>
      <c r="N116" s="191"/>
      <c r="O116" s="187"/>
    </row>
    <row r="117" spans="1:15" ht="15">
      <c r="A117" s="84" t="s">
        <v>306</v>
      </c>
      <c r="B117" s="135" t="s">
        <v>185</v>
      </c>
      <c r="C117" s="187"/>
      <c r="D117" s="188" t="s">
        <v>473</v>
      </c>
      <c r="E117" s="189">
        <v>1</v>
      </c>
      <c r="F117" s="161">
        <v>10000000</v>
      </c>
      <c r="G117" s="161">
        <v>10000000</v>
      </c>
      <c r="H117" s="161">
        <v>0</v>
      </c>
      <c r="I117" s="190">
        <v>1</v>
      </c>
      <c r="J117" s="161">
        <v>10000000</v>
      </c>
      <c r="K117" s="161">
        <v>0</v>
      </c>
      <c r="L117" s="191"/>
      <c r="M117" s="191"/>
      <c r="N117" s="191"/>
      <c r="O117" s="187"/>
    </row>
    <row r="118" spans="1:15" ht="15">
      <c r="A118" s="84" t="s">
        <v>307</v>
      </c>
      <c r="B118" s="135" t="s">
        <v>186</v>
      </c>
      <c r="C118" s="187"/>
      <c r="D118" s="188" t="s">
        <v>474</v>
      </c>
      <c r="E118" s="189">
        <v>1</v>
      </c>
      <c r="F118" s="161">
        <v>8200000</v>
      </c>
      <c r="G118" s="161">
        <v>8200000</v>
      </c>
      <c r="H118" s="161">
        <v>0</v>
      </c>
      <c r="I118" s="190">
        <v>1</v>
      </c>
      <c r="J118" s="161">
        <v>8200000</v>
      </c>
      <c r="K118" s="161">
        <v>0</v>
      </c>
      <c r="L118" s="191"/>
      <c r="M118" s="191"/>
      <c r="N118" s="191"/>
      <c r="O118" s="83" t="s">
        <v>646</v>
      </c>
    </row>
    <row r="119" spans="1:15" ht="15">
      <c r="A119" s="84" t="s">
        <v>308</v>
      </c>
      <c r="B119" s="135" t="s">
        <v>187</v>
      </c>
      <c r="C119" s="187"/>
      <c r="D119" s="188" t="s">
        <v>475</v>
      </c>
      <c r="E119" s="189">
        <v>1</v>
      </c>
      <c r="F119" s="161">
        <v>8100000</v>
      </c>
      <c r="G119" s="161">
        <v>8100000</v>
      </c>
      <c r="H119" s="161">
        <v>0</v>
      </c>
      <c r="I119" s="190">
        <v>1</v>
      </c>
      <c r="J119" s="161">
        <v>8100000</v>
      </c>
      <c r="K119" s="161">
        <v>0</v>
      </c>
      <c r="L119" s="191"/>
      <c r="M119" s="191"/>
      <c r="N119" s="191"/>
      <c r="O119" s="83" t="s">
        <v>646</v>
      </c>
    </row>
    <row r="120" spans="1:15" ht="15">
      <c r="A120" s="84" t="s">
        <v>309</v>
      </c>
      <c r="B120" s="135" t="s">
        <v>188</v>
      </c>
      <c r="C120" s="187"/>
      <c r="D120" s="188" t="s">
        <v>475</v>
      </c>
      <c r="E120" s="189">
        <v>1</v>
      </c>
      <c r="F120" s="161">
        <v>3100000</v>
      </c>
      <c r="G120" s="161">
        <v>3100000</v>
      </c>
      <c r="H120" s="161">
        <v>0</v>
      </c>
      <c r="I120" s="190">
        <v>1</v>
      </c>
      <c r="J120" s="161">
        <v>3100000</v>
      </c>
      <c r="K120" s="161">
        <v>0</v>
      </c>
      <c r="L120" s="191"/>
      <c r="M120" s="191"/>
      <c r="N120" s="191"/>
      <c r="O120" s="83" t="s">
        <v>646</v>
      </c>
    </row>
    <row r="121" spans="1:15" ht="15">
      <c r="A121" s="84" t="s">
        <v>310</v>
      </c>
      <c r="B121" s="135" t="s">
        <v>185</v>
      </c>
      <c r="C121" s="187"/>
      <c r="D121" s="188" t="s">
        <v>475</v>
      </c>
      <c r="E121" s="189">
        <v>1</v>
      </c>
      <c r="F121" s="161">
        <v>10000000</v>
      </c>
      <c r="G121" s="161">
        <v>10000000</v>
      </c>
      <c r="H121" s="161">
        <v>0</v>
      </c>
      <c r="I121" s="190">
        <v>1</v>
      </c>
      <c r="J121" s="161">
        <v>10000000</v>
      </c>
      <c r="K121" s="161">
        <v>0</v>
      </c>
      <c r="L121" s="191"/>
      <c r="M121" s="191"/>
      <c r="N121" s="191"/>
      <c r="O121" s="83" t="s">
        <v>646</v>
      </c>
    </row>
    <row r="122" spans="1:15" ht="15">
      <c r="A122" s="84" t="s">
        <v>311</v>
      </c>
      <c r="B122" s="135" t="s">
        <v>189</v>
      </c>
      <c r="C122" s="187"/>
      <c r="D122" s="188" t="s">
        <v>476</v>
      </c>
      <c r="E122" s="189">
        <v>1</v>
      </c>
      <c r="F122" s="161">
        <v>6400000</v>
      </c>
      <c r="G122" s="161">
        <v>6400000</v>
      </c>
      <c r="H122" s="161">
        <v>0</v>
      </c>
      <c r="I122" s="190">
        <v>1</v>
      </c>
      <c r="J122" s="161">
        <v>6400000</v>
      </c>
      <c r="K122" s="161">
        <v>0</v>
      </c>
      <c r="L122" s="191"/>
      <c r="M122" s="191"/>
      <c r="N122" s="191"/>
      <c r="O122" s="83" t="s">
        <v>646</v>
      </c>
    </row>
    <row r="123" spans="1:15" ht="15">
      <c r="A123" s="84" t="s">
        <v>312</v>
      </c>
      <c r="B123" s="135" t="s">
        <v>142</v>
      </c>
      <c r="C123" s="187"/>
      <c r="D123" s="188" t="s">
        <v>476</v>
      </c>
      <c r="E123" s="189">
        <v>1</v>
      </c>
      <c r="F123" s="161">
        <v>10000000</v>
      </c>
      <c r="G123" s="161">
        <v>10000000</v>
      </c>
      <c r="H123" s="161">
        <v>0</v>
      </c>
      <c r="I123" s="190">
        <v>1</v>
      </c>
      <c r="J123" s="161">
        <v>10000000</v>
      </c>
      <c r="K123" s="161">
        <v>0</v>
      </c>
      <c r="L123" s="191"/>
      <c r="M123" s="191"/>
      <c r="N123" s="191"/>
      <c r="O123" s="187"/>
    </row>
    <row r="124" spans="1:15" ht="15">
      <c r="A124" s="84" t="s">
        <v>313</v>
      </c>
      <c r="B124" s="135" t="s">
        <v>151</v>
      </c>
      <c r="C124" s="187"/>
      <c r="D124" s="188" t="s">
        <v>704</v>
      </c>
      <c r="E124" s="189">
        <v>1</v>
      </c>
      <c r="F124" s="161">
        <v>7050000</v>
      </c>
      <c r="G124" s="161">
        <v>7050000</v>
      </c>
      <c r="H124" s="161">
        <v>0</v>
      </c>
      <c r="I124" s="190">
        <v>1</v>
      </c>
      <c r="J124" s="161">
        <v>7050000</v>
      </c>
      <c r="K124" s="161">
        <v>0</v>
      </c>
      <c r="L124" s="191"/>
      <c r="M124" s="191"/>
      <c r="N124" s="191"/>
      <c r="O124" s="83" t="s">
        <v>646</v>
      </c>
    </row>
    <row r="125" spans="1:15" ht="15">
      <c r="A125" s="84" t="s">
        <v>314</v>
      </c>
      <c r="B125" s="135" t="s">
        <v>152</v>
      </c>
      <c r="C125" s="187"/>
      <c r="D125" s="188" t="s">
        <v>478</v>
      </c>
      <c r="E125" s="189">
        <v>1</v>
      </c>
      <c r="F125" s="161">
        <v>6750000</v>
      </c>
      <c r="G125" s="161">
        <v>6750000</v>
      </c>
      <c r="H125" s="161">
        <v>0</v>
      </c>
      <c r="I125" s="190">
        <v>1</v>
      </c>
      <c r="J125" s="161">
        <v>6750000</v>
      </c>
      <c r="K125" s="161">
        <v>0</v>
      </c>
      <c r="L125" s="191"/>
      <c r="M125" s="191"/>
      <c r="N125" s="191"/>
      <c r="O125" s="83" t="s">
        <v>646</v>
      </c>
    </row>
    <row r="126" spans="1:15" ht="15">
      <c r="A126" s="84" t="s">
        <v>315</v>
      </c>
      <c r="B126" s="135" t="s">
        <v>190</v>
      </c>
      <c r="C126" s="187"/>
      <c r="D126" s="188" t="s">
        <v>478</v>
      </c>
      <c r="E126" s="189">
        <v>1</v>
      </c>
      <c r="F126" s="161">
        <v>3880000</v>
      </c>
      <c r="G126" s="161">
        <v>3880000</v>
      </c>
      <c r="H126" s="161">
        <v>0</v>
      </c>
      <c r="I126" s="190">
        <v>1</v>
      </c>
      <c r="J126" s="161">
        <v>3880000</v>
      </c>
      <c r="K126" s="161">
        <v>0</v>
      </c>
      <c r="L126" s="191"/>
      <c r="M126" s="191"/>
      <c r="N126" s="191"/>
      <c r="O126" s="187"/>
    </row>
    <row r="127" spans="1:15" ht="15">
      <c r="A127" s="84" t="s">
        <v>316</v>
      </c>
      <c r="B127" s="135" t="s">
        <v>191</v>
      </c>
      <c r="C127" s="187"/>
      <c r="D127" s="188" t="s">
        <v>478</v>
      </c>
      <c r="E127" s="189">
        <v>1</v>
      </c>
      <c r="F127" s="161">
        <v>6540000</v>
      </c>
      <c r="G127" s="161">
        <v>6540000</v>
      </c>
      <c r="H127" s="161">
        <v>0</v>
      </c>
      <c r="I127" s="190">
        <v>1</v>
      </c>
      <c r="J127" s="161">
        <v>6540000</v>
      </c>
      <c r="K127" s="161">
        <v>0</v>
      </c>
      <c r="L127" s="191"/>
      <c r="M127" s="191"/>
      <c r="N127" s="191"/>
      <c r="O127" s="187"/>
    </row>
    <row r="128" spans="1:15" ht="15">
      <c r="A128" s="84" t="s">
        <v>317</v>
      </c>
      <c r="B128" s="135" t="s">
        <v>182</v>
      </c>
      <c r="C128" s="187"/>
      <c r="D128" s="188" t="s">
        <v>478</v>
      </c>
      <c r="E128" s="189">
        <v>1</v>
      </c>
      <c r="F128" s="161">
        <v>12166000</v>
      </c>
      <c r="G128" s="161">
        <v>12166000</v>
      </c>
      <c r="H128" s="161">
        <v>0</v>
      </c>
      <c r="I128" s="190">
        <v>1</v>
      </c>
      <c r="J128" s="161">
        <v>12166000</v>
      </c>
      <c r="K128" s="161">
        <v>0</v>
      </c>
      <c r="L128" s="191"/>
      <c r="M128" s="191"/>
      <c r="N128" s="191"/>
      <c r="O128" s="187"/>
    </row>
    <row r="129" spans="1:15" ht="15">
      <c r="A129" s="84" t="s">
        <v>318</v>
      </c>
      <c r="B129" s="135" t="s">
        <v>192</v>
      </c>
      <c r="C129" s="187"/>
      <c r="D129" s="188" t="s">
        <v>479</v>
      </c>
      <c r="E129" s="189">
        <v>1</v>
      </c>
      <c r="F129" s="161">
        <v>7210000</v>
      </c>
      <c r="G129" s="161">
        <v>7210000</v>
      </c>
      <c r="H129" s="161">
        <v>0</v>
      </c>
      <c r="I129" s="190">
        <v>1</v>
      </c>
      <c r="J129" s="161">
        <v>7210000</v>
      </c>
      <c r="K129" s="161">
        <v>0</v>
      </c>
      <c r="L129" s="191"/>
      <c r="M129" s="191"/>
      <c r="N129" s="191"/>
      <c r="O129" s="83" t="s">
        <v>646</v>
      </c>
    </row>
    <row r="130" spans="1:15" ht="15">
      <c r="A130" s="84" t="s">
        <v>319</v>
      </c>
      <c r="B130" s="135" t="s">
        <v>173</v>
      </c>
      <c r="C130" s="187"/>
      <c r="D130" s="188" t="s">
        <v>480</v>
      </c>
      <c r="E130" s="189">
        <v>1</v>
      </c>
      <c r="F130" s="161">
        <v>18600000</v>
      </c>
      <c r="G130" s="161">
        <v>18600000</v>
      </c>
      <c r="H130" s="161">
        <v>0</v>
      </c>
      <c r="I130" s="190">
        <v>1</v>
      </c>
      <c r="J130" s="161">
        <v>18600000</v>
      </c>
      <c r="K130" s="161">
        <v>0</v>
      </c>
      <c r="L130" s="191"/>
      <c r="M130" s="191"/>
      <c r="N130" s="191"/>
      <c r="O130" s="187"/>
    </row>
    <row r="131" spans="1:15" s="24" customFormat="1" ht="15">
      <c r="A131" s="84" t="s">
        <v>320</v>
      </c>
      <c r="B131" s="135" t="s">
        <v>481</v>
      </c>
      <c r="C131" s="187"/>
      <c r="D131" s="188" t="s">
        <v>471</v>
      </c>
      <c r="E131" s="189">
        <v>2</v>
      </c>
      <c r="F131" s="161">
        <v>20000000</v>
      </c>
      <c r="G131" s="161">
        <v>8000000</v>
      </c>
      <c r="H131" s="161">
        <v>12000000</v>
      </c>
      <c r="I131" s="190">
        <v>2</v>
      </c>
      <c r="J131" s="161">
        <v>20000000</v>
      </c>
      <c r="K131" s="161">
        <v>12000000</v>
      </c>
      <c r="L131" s="191"/>
      <c r="M131" s="191"/>
      <c r="N131" s="191"/>
      <c r="O131" s="187"/>
    </row>
    <row r="132" spans="1:16" s="24" customFormat="1" ht="15">
      <c r="A132" s="84" t="s">
        <v>321</v>
      </c>
      <c r="B132" s="135" t="s">
        <v>491</v>
      </c>
      <c r="C132" s="187"/>
      <c r="D132" s="188" t="s">
        <v>480</v>
      </c>
      <c r="E132" s="189">
        <v>1</v>
      </c>
      <c r="F132" s="161">
        <v>10000000</v>
      </c>
      <c r="G132" s="161">
        <v>10000000</v>
      </c>
      <c r="H132" s="161">
        <v>0</v>
      </c>
      <c r="I132" s="190">
        <v>1</v>
      </c>
      <c r="J132" s="161">
        <v>10000000</v>
      </c>
      <c r="K132" s="161">
        <v>0</v>
      </c>
      <c r="L132" s="191"/>
      <c r="M132" s="191"/>
      <c r="N132" s="191"/>
      <c r="O132" s="187"/>
      <c r="P132" s="24">
        <f>14975+8980</f>
        <v>23955</v>
      </c>
    </row>
    <row r="133" spans="1:16" s="24" customFormat="1" ht="15">
      <c r="A133" s="84" t="s">
        <v>322</v>
      </c>
      <c r="B133" s="135" t="s">
        <v>193</v>
      </c>
      <c r="C133" s="187"/>
      <c r="D133" s="188" t="s">
        <v>475</v>
      </c>
      <c r="E133" s="189">
        <v>1</v>
      </c>
      <c r="F133" s="161">
        <v>14975000</v>
      </c>
      <c r="G133" s="161">
        <v>5990000</v>
      </c>
      <c r="H133" s="161">
        <f>F133-G133</f>
        <v>8985000</v>
      </c>
      <c r="I133" s="190">
        <v>1</v>
      </c>
      <c r="J133" s="161">
        <v>14975000</v>
      </c>
      <c r="K133" s="161">
        <v>8985000</v>
      </c>
      <c r="L133" s="191"/>
      <c r="M133" s="191"/>
      <c r="N133" s="191"/>
      <c r="O133" s="187"/>
      <c r="P133" s="63">
        <f>F133+F90+F154+F131</f>
        <v>77425000</v>
      </c>
    </row>
    <row r="134" spans="1:16" s="24" customFormat="1" ht="15">
      <c r="A134" s="84" t="s">
        <v>323</v>
      </c>
      <c r="B134" s="135" t="s">
        <v>496</v>
      </c>
      <c r="C134" s="187"/>
      <c r="D134" s="188" t="s">
        <v>475</v>
      </c>
      <c r="E134" s="189">
        <v>1</v>
      </c>
      <c r="F134" s="161">
        <v>8980000</v>
      </c>
      <c r="G134" s="161">
        <v>3592000</v>
      </c>
      <c r="H134" s="161">
        <f>F134-G134</f>
        <v>5388000</v>
      </c>
      <c r="I134" s="190">
        <v>1</v>
      </c>
      <c r="J134" s="161">
        <v>8980000</v>
      </c>
      <c r="K134" s="161">
        <v>5388000</v>
      </c>
      <c r="L134" s="191"/>
      <c r="M134" s="191"/>
      <c r="N134" s="191"/>
      <c r="O134" s="187"/>
      <c r="P134" s="63"/>
    </row>
    <row r="135" spans="1:16" ht="25.5">
      <c r="A135" s="84" t="s">
        <v>324</v>
      </c>
      <c r="B135" s="135" t="s">
        <v>223</v>
      </c>
      <c r="C135" s="187"/>
      <c r="D135" s="188" t="s">
        <v>476</v>
      </c>
      <c r="E135" s="189">
        <v>1</v>
      </c>
      <c r="F135" s="161">
        <v>20000000</v>
      </c>
      <c r="G135" s="161">
        <v>4000000</v>
      </c>
      <c r="H135" s="161">
        <v>16000000</v>
      </c>
      <c r="I135" s="190">
        <v>1</v>
      </c>
      <c r="J135" s="161">
        <v>20000000</v>
      </c>
      <c r="K135" s="161">
        <v>16000000</v>
      </c>
      <c r="L135" s="191"/>
      <c r="M135" s="191"/>
      <c r="N135" s="191"/>
      <c r="O135" s="187"/>
      <c r="P135" s="7">
        <f>F133+F154+F90+F131</f>
        <v>77425000</v>
      </c>
    </row>
    <row r="136" spans="1:15" ht="25.5">
      <c r="A136" s="84" t="s">
        <v>325</v>
      </c>
      <c r="B136" s="135" t="s">
        <v>224</v>
      </c>
      <c r="C136" s="187"/>
      <c r="D136" s="188" t="s">
        <v>482</v>
      </c>
      <c r="E136" s="189">
        <v>1</v>
      </c>
      <c r="F136" s="161">
        <v>84680000</v>
      </c>
      <c r="G136" s="161">
        <v>16936000</v>
      </c>
      <c r="H136" s="161">
        <v>67744000</v>
      </c>
      <c r="I136" s="190">
        <v>1</v>
      </c>
      <c r="J136" s="161">
        <v>84680000</v>
      </c>
      <c r="K136" s="161">
        <v>67744000</v>
      </c>
      <c r="L136" s="191"/>
      <c r="M136" s="191"/>
      <c r="N136" s="191"/>
      <c r="O136" s="187"/>
    </row>
    <row r="137" spans="1:15" ht="25.5">
      <c r="A137" s="84" t="s">
        <v>326</v>
      </c>
      <c r="B137" s="135" t="s">
        <v>225</v>
      </c>
      <c r="C137" s="187"/>
      <c r="D137" s="188" t="s">
        <v>483</v>
      </c>
      <c r="E137" s="189">
        <v>1</v>
      </c>
      <c r="F137" s="161">
        <v>26670000</v>
      </c>
      <c r="G137" s="161">
        <v>5334000</v>
      </c>
      <c r="H137" s="161">
        <v>21336000</v>
      </c>
      <c r="I137" s="190">
        <v>1</v>
      </c>
      <c r="J137" s="161">
        <v>26670000</v>
      </c>
      <c r="K137" s="161">
        <v>21336000</v>
      </c>
      <c r="L137" s="191"/>
      <c r="M137" s="191"/>
      <c r="N137" s="191"/>
      <c r="O137" s="187"/>
    </row>
    <row r="138" spans="1:16" s="24" customFormat="1" ht="25.5">
      <c r="A138" s="84" t="s">
        <v>327</v>
      </c>
      <c r="B138" s="135" t="s">
        <v>492</v>
      </c>
      <c r="C138" s="187"/>
      <c r="D138" s="188" t="s">
        <v>490</v>
      </c>
      <c r="E138" s="189">
        <v>1</v>
      </c>
      <c r="F138" s="161">
        <v>14950000</v>
      </c>
      <c r="G138" s="161">
        <v>2990000</v>
      </c>
      <c r="H138" s="161">
        <v>11960000</v>
      </c>
      <c r="I138" s="190">
        <v>1</v>
      </c>
      <c r="J138" s="161">
        <v>14950000</v>
      </c>
      <c r="K138" s="161">
        <v>11960000</v>
      </c>
      <c r="L138" s="191"/>
      <c r="M138" s="191"/>
      <c r="N138" s="191"/>
      <c r="O138" s="187"/>
      <c r="P138" s="63">
        <v>8985000</v>
      </c>
    </row>
    <row r="139" spans="1:16" ht="15">
      <c r="A139" s="84" t="s">
        <v>328</v>
      </c>
      <c r="B139" s="135" t="s">
        <v>222</v>
      </c>
      <c r="C139" s="187"/>
      <c r="D139" s="188" t="s">
        <v>482</v>
      </c>
      <c r="E139" s="189">
        <v>1</v>
      </c>
      <c r="F139" s="161">
        <v>10000000</v>
      </c>
      <c r="G139" s="161">
        <v>2000000</v>
      </c>
      <c r="H139" s="161">
        <v>8000000</v>
      </c>
      <c r="I139" s="190">
        <v>1</v>
      </c>
      <c r="J139" s="161">
        <v>10000000</v>
      </c>
      <c r="K139" s="161">
        <v>8000000</v>
      </c>
      <c r="L139" s="191"/>
      <c r="M139" s="191"/>
      <c r="N139" s="191"/>
      <c r="O139" s="187"/>
      <c r="P139" s="7">
        <f>P138+K134</f>
        <v>14373000</v>
      </c>
    </row>
    <row r="140" spans="1:15" ht="15">
      <c r="A140" s="84" t="s">
        <v>329</v>
      </c>
      <c r="B140" s="135" t="s">
        <v>510</v>
      </c>
      <c r="C140" s="187"/>
      <c r="D140" s="188" t="s">
        <v>482</v>
      </c>
      <c r="E140" s="189">
        <v>1</v>
      </c>
      <c r="F140" s="161">
        <v>14960000</v>
      </c>
      <c r="G140" s="161">
        <v>2992000</v>
      </c>
      <c r="H140" s="161">
        <f>F140-G140</f>
        <v>11968000</v>
      </c>
      <c r="I140" s="189">
        <v>1</v>
      </c>
      <c r="J140" s="161">
        <v>14960000</v>
      </c>
      <c r="K140" s="161">
        <f aca="true" t="shared" si="5" ref="K140:K151">H140</f>
        <v>11968000</v>
      </c>
      <c r="L140" s="191"/>
      <c r="M140" s="191"/>
      <c r="N140" s="191"/>
      <c r="O140" s="187"/>
    </row>
    <row r="141" spans="1:15" ht="15">
      <c r="A141" s="84" t="s">
        <v>330</v>
      </c>
      <c r="B141" s="135" t="s">
        <v>511</v>
      </c>
      <c r="C141" s="187"/>
      <c r="D141" s="188" t="s">
        <v>512</v>
      </c>
      <c r="E141" s="189">
        <v>1</v>
      </c>
      <c r="F141" s="161">
        <v>14960000</v>
      </c>
      <c r="G141" s="161">
        <v>2992000</v>
      </c>
      <c r="H141" s="161">
        <f aca="true" t="shared" si="6" ref="H141:H146">F141-G141</f>
        <v>11968000</v>
      </c>
      <c r="I141" s="189">
        <v>1</v>
      </c>
      <c r="J141" s="161">
        <v>14960000</v>
      </c>
      <c r="K141" s="161">
        <f t="shared" si="5"/>
        <v>11968000</v>
      </c>
      <c r="L141" s="191"/>
      <c r="M141" s="191"/>
      <c r="N141" s="191"/>
      <c r="O141" s="187"/>
    </row>
    <row r="142" spans="1:15" ht="15">
      <c r="A142" s="84" t="s">
        <v>331</v>
      </c>
      <c r="B142" s="135" t="s">
        <v>511</v>
      </c>
      <c r="C142" s="187"/>
      <c r="D142" s="188" t="s">
        <v>483</v>
      </c>
      <c r="E142" s="189">
        <v>1</v>
      </c>
      <c r="F142" s="161">
        <v>14960000</v>
      </c>
      <c r="G142" s="161">
        <v>2992000</v>
      </c>
      <c r="H142" s="161">
        <f t="shared" si="6"/>
        <v>11968000</v>
      </c>
      <c r="I142" s="189">
        <v>1</v>
      </c>
      <c r="J142" s="161">
        <v>14960000</v>
      </c>
      <c r="K142" s="161">
        <f t="shared" si="5"/>
        <v>11968000</v>
      </c>
      <c r="L142" s="191"/>
      <c r="M142" s="191"/>
      <c r="N142" s="191"/>
      <c r="O142" s="187"/>
    </row>
    <row r="143" spans="1:15" ht="15">
      <c r="A143" s="84" t="s">
        <v>332</v>
      </c>
      <c r="B143" s="135" t="s">
        <v>511</v>
      </c>
      <c r="C143" s="187"/>
      <c r="D143" s="188" t="s">
        <v>513</v>
      </c>
      <c r="E143" s="189">
        <v>1</v>
      </c>
      <c r="F143" s="161">
        <v>14960000</v>
      </c>
      <c r="G143" s="161">
        <v>2992000</v>
      </c>
      <c r="H143" s="161">
        <f t="shared" si="6"/>
        <v>11968000</v>
      </c>
      <c r="I143" s="189">
        <v>1</v>
      </c>
      <c r="J143" s="161">
        <v>14960000</v>
      </c>
      <c r="K143" s="161">
        <f t="shared" si="5"/>
        <v>11968000</v>
      </c>
      <c r="L143" s="191"/>
      <c r="M143" s="191"/>
      <c r="N143" s="191"/>
      <c r="O143" s="187"/>
    </row>
    <row r="144" spans="1:15" s="24" customFormat="1" ht="15">
      <c r="A144" s="84" t="s">
        <v>505</v>
      </c>
      <c r="B144" s="135" t="s">
        <v>511</v>
      </c>
      <c r="C144" s="187"/>
      <c r="D144" s="188" t="s">
        <v>474</v>
      </c>
      <c r="E144" s="189">
        <v>1</v>
      </c>
      <c r="F144" s="161">
        <v>14960000</v>
      </c>
      <c r="G144" s="161">
        <v>2992000</v>
      </c>
      <c r="H144" s="161">
        <f t="shared" si="6"/>
        <v>11968000</v>
      </c>
      <c r="I144" s="189">
        <v>1</v>
      </c>
      <c r="J144" s="161">
        <v>14960000</v>
      </c>
      <c r="K144" s="161">
        <f t="shared" si="5"/>
        <v>11968000</v>
      </c>
      <c r="L144" s="191"/>
      <c r="M144" s="191"/>
      <c r="N144" s="191"/>
      <c r="O144" s="187"/>
    </row>
    <row r="145" spans="1:15" s="24" customFormat="1" ht="25.5">
      <c r="A145" s="84" t="s">
        <v>514</v>
      </c>
      <c r="B145" s="135" t="s">
        <v>515</v>
      </c>
      <c r="C145" s="135"/>
      <c r="D145" s="135" t="s">
        <v>516</v>
      </c>
      <c r="E145" s="189">
        <v>1</v>
      </c>
      <c r="F145" s="161">
        <v>14970000</v>
      </c>
      <c r="G145" s="161">
        <v>2994000</v>
      </c>
      <c r="H145" s="161">
        <f t="shared" si="6"/>
        <v>11976000</v>
      </c>
      <c r="I145" s="189">
        <v>1</v>
      </c>
      <c r="J145" s="161">
        <v>14970000</v>
      </c>
      <c r="K145" s="161">
        <f t="shared" si="5"/>
        <v>11976000</v>
      </c>
      <c r="L145" s="191"/>
      <c r="M145" s="191"/>
      <c r="N145" s="191"/>
      <c r="O145" s="187"/>
    </row>
    <row r="146" spans="1:15" s="24" customFormat="1" ht="25.5">
      <c r="A146" s="84" t="s">
        <v>517</v>
      </c>
      <c r="B146" s="135" t="s">
        <v>518</v>
      </c>
      <c r="C146" s="135"/>
      <c r="D146" s="188" t="s">
        <v>513</v>
      </c>
      <c r="E146" s="189">
        <v>1</v>
      </c>
      <c r="F146" s="161">
        <v>14970000</v>
      </c>
      <c r="G146" s="161">
        <v>2994000</v>
      </c>
      <c r="H146" s="161">
        <f t="shared" si="6"/>
        <v>11976000</v>
      </c>
      <c r="I146" s="189">
        <v>1</v>
      </c>
      <c r="J146" s="161">
        <v>14970000</v>
      </c>
      <c r="K146" s="161">
        <f t="shared" si="5"/>
        <v>11976000</v>
      </c>
      <c r="L146" s="191"/>
      <c r="M146" s="191"/>
      <c r="N146" s="191"/>
      <c r="O146" s="187"/>
    </row>
    <row r="147" spans="1:15" ht="25.5">
      <c r="A147" s="84" t="s">
        <v>525</v>
      </c>
      <c r="B147" s="135" t="s">
        <v>519</v>
      </c>
      <c r="C147" s="187"/>
      <c r="D147" s="188" t="s">
        <v>644</v>
      </c>
      <c r="E147" s="189">
        <v>1</v>
      </c>
      <c r="F147" s="161">
        <v>3180000</v>
      </c>
      <c r="G147" s="161">
        <v>636000</v>
      </c>
      <c r="H147" s="161">
        <f>F147-G147</f>
        <v>2544000</v>
      </c>
      <c r="I147" s="189">
        <v>1</v>
      </c>
      <c r="J147" s="161">
        <v>3180000</v>
      </c>
      <c r="K147" s="161">
        <f t="shared" si="5"/>
        <v>2544000</v>
      </c>
      <c r="L147" s="191"/>
      <c r="M147" s="191"/>
      <c r="N147" s="191"/>
      <c r="O147" s="187"/>
    </row>
    <row r="148" spans="1:15" ht="25.5">
      <c r="A148" s="84" t="s">
        <v>526</v>
      </c>
      <c r="B148" s="135" t="s">
        <v>643</v>
      </c>
      <c r="C148" s="187"/>
      <c r="D148" s="188" t="s">
        <v>536</v>
      </c>
      <c r="E148" s="189">
        <v>1</v>
      </c>
      <c r="F148" s="161">
        <v>3180000</v>
      </c>
      <c r="G148" s="161">
        <v>636000</v>
      </c>
      <c r="H148" s="161">
        <f>F148-G148</f>
        <v>2544000</v>
      </c>
      <c r="I148" s="189">
        <v>1</v>
      </c>
      <c r="J148" s="161">
        <v>3180000</v>
      </c>
      <c r="K148" s="161">
        <f t="shared" si="5"/>
        <v>2544000</v>
      </c>
      <c r="L148" s="191"/>
      <c r="M148" s="191"/>
      <c r="N148" s="191"/>
      <c r="O148" s="187"/>
    </row>
    <row r="149" spans="1:15" ht="25.5">
      <c r="A149" s="84" t="s">
        <v>527</v>
      </c>
      <c r="B149" s="135" t="s">
        <v>538</v>
      </c>
      <c r="C149" s="187"/>
      <c r="D149" s="188" t="s">
        <v>512</v>
      </c>
      <c r="E149" s="189">
        <v>1</v>
      </c>
      <c r="F149" s="161">
        <v>3180000</v>
      </c>
      <c r="G149" s="161">
        <v>636000</v>
      </c>
      <c r="H149" s="161">
        <f>F149-G149</f>
        <v>2544000</v>
      </c>
      <c r="I149" s="189">
        <v>1</v>
      </c>
      <c r="J149" s="161">
        <v>3180000</v>
      </c>
      <c r="K149" s="161">
        <f t="shared" si="5"/>
        <v>2544000</v>
      </c>
      <c r="L149" s="191"/>
      <c r="M149" s="191"/>
      <c r="N149" s="191"/>
      <c r="O149" s="187"/>
    </row>
    <row r="150" spans="1:15" ht="25.5">
      <c r="A150" s="84" t="s">
        <v>528</v>
      </c>
      <c r="B150" s="135" t="s">
        <v>522</v>
      </c>
      <c r="C150" s="187"/>
      <c r="D150" s="188" t="s">
        <v>523</v>
      </c>
      <c r="E150" s="189">
        <v>1</v>
      </c>
      <c r="F150" s="161">
        <v>3180000</v>
      </c>
      <c r="G150" s="161">
        <v>636000</v>
      </c>
      <c r="H150" s="161">
        <f>F150-G150</f>
        <v>2544000</v>
      </c>
      <c r="I150" s="189">
        <v>1</v>
      </c>
      <c r="J150" s="161">
        <v>3180000</v>
      </c>
      <c r="K150" s="161">
        <f t="shared" si="5"/>
        <v>2544000</v>
      </c>
      <c r="L150" s="191"/>
      <c r="M150" s="191"/>
      <c r="N150" s="191"/>
      <c r="O150" s="187"/>
    </row>
    <row r="151" spans="1:15" ht="25.5">
      <c r="A151" s="84" t="s">
        <v>529</v>
      </c>
      <c r="B151" s="135" t="s">
        <v>524</v>
      </c>
      <c r="C151" s="187"/>
      <c r="D151" s="188" t="s">
        <v>513</v>
      </c>
      <c r="E151" s="114">
        <v>2</v>
      </c>
      <c r="F151" s="161">
        <v>6360000</v>
      </c>
      <c r="G151" s="161">
        <v>1272000</v>
      </c>
      <c r="H151" s="161">
        <f>F151-G151</f>
        <v>5088000</v>
      </c>
      <c r="I151" s="190">
        <v>2</v>
      </c>
      <c r="J151" s="161">
        <v>6360000</v>
      </c>
      <c r="K151" s="161">
        <f t="shared" si="5"/>
        <v>5088000</v>
      </c>
      <c r="L151" s="191"/>
      <c r="M151" s="191"/>
      <c r="N151" s="191"/>
      <c r="O151" s="187"/>
    </row>
    <row r="152" spans="1:15" s="12" customFormat="1" ht="18.75" customHeight="1">
      <c r="A152" s="68">
        <v>2</v>
      </c>
      <c r="B152" s="72" t="s">
        <v>231</v>
      </c>
      <c r="C152" s="183"/>
      <c r="D152" s="184"/>
      <c r="E152" s="185"/>
      <c r="F152" s="162">
        <f>SUM(F153:F166)</f>
        <v>829906000</v>
      </c>
      <c r="G152" s="162">
        <f>SUM(G153:G166)</f>
        <v>657489450</v>
      </c>
      <c r="H152" s="162">
        <f>SUM(H153:H166)</f>
        <v>172416550</v>
      </c>
      <c r="I152" s="162"/>
      <c r="J152" s="162">
        <f>SUM(J153:J166)</f>
        <v>829906000</v>
      </c>
      <c r="K152" s="162">
        <f>SUM(K153:K166)</f>
        <v>172416550</v>
      </c>
      <c r="L152" s="186"/>
      <c r="M152" s="186"/>
      <c r="N152" s="186"/>
      <c r="O152" s="183"/>
    </row>
    <row r="153" spans="1:15" ht="15">
      <c r="A153" s="84" t="s">
        <v>333</v>
      </c>
      <c r="B153" s="135" t="s">
        <v>194</v>
      </c>
      <c r="C153" s="187"/>
      <c r="D153" s="188" t="s">
        <v>431</v>
      </c>
      <c r="E153" s="189">
        <v>1</v>
      </c>
      <c r="F153" s="161">
        <v>16600000</v>
      </c>
      <c r="G153" s="161">
        <v>16600000</v>
      </c>
      <c r="H153" s="161">
        <v>0</v>
      </c>
      <c r="I153" s="190">
        <v>1</v>
      </c>
      <c r="J153" s="161">
        <v>16600000</v>
      </c>
      <c r="K153" s="161">
        <v>0</v>
      </c>
      <c r="L153" s="191"/>
      <c r="M153" s="191"/>
      <c r="N153" s="191"/>
      <c r="O153" s="187"/>
    </row>
    <row r="154" spans="1:15" s="268" customFormat="1" ht="15">
      <c r="A154" s="262" t="s">
        <v>334</v>
      </c>
      <c r="B154" s="263" t="s">
        <v>120</v>
      </c>
      <c r="C154" s="264"/>
      <c r="D154" s="188" t="s">
        <v>475</v>
      </c>
      <c r="E154" s="189">
        <v>2</v>
      </c>
      <c r="F154" s="161">
        <v>22900000</v>
      </c>
      <c r="G154" s="265">
        <v>5152500</v>
      </c>
      <c r="H154" s="265">
        <v>17747500</v>
      </c>
      <c r="I154" s="266">
        <v>2</v>
      </c>
      <c r="J154" s="265">
        <v>22900000</v>
      </c>
      <c r="K154" s="265">
        <v>17747500</v>
      </c>
      <c r="L154" s="267"/>
      <c r="M154" s="267"/>
      <c r="N154" s="267"/>
      <c r="O154" s="264"/>
    </row>
    <row r="155" spans="1:15" s="24" customFormat="1" ht="15">
      <c r="A155" s="84" t="s">
        <v>335</v>
      </c>
      <c r="B155" s="135" t="s">
        <v>92</v>
      </c>
      <c r="C155" s="187"/>
      <c r="D155" s="188" t="s">
        <v>393</v>
      </c>
      <c r="E155" s="189">
        <v>1</v>
      </c>
      <c r="F155" s="161">
        <v>406491000</v>
      </c>
      <c r="G155" s="161">
        <v>284543700</v>
      </c>
      <c r="H155" s="161">
        <v>121947300</v>
      </c>
      <c r="I155" s="190">
        <v>1</v>
      </c>
      <c r="J155" s="161">
        <v>406491000</v>
      </c>
      <c r="K155" s="161">
        <v>121947300</v>
      </c>
      <c r="L155" s="191"/>
      <c r="M155" s="191"/>
      <c r="N155" s="191"/>
      <c r="O155" s="187"/>
    </row>
    <row r="156" spans="1:15" ht="15">
      <c r="A156" s="84" t="s">
        <v>336</v>
      </c>
      <c r="B156" s="135" t="s">
        <v>196</v>
      </c>
      <c r="C156" s="187"/>
      <c r="D156" s="188" t="s">
        <v>392</v>
      </c>
      <c r="E156" s="189">
        <v>1</v>
      </c>
      <c r="F156" s="161">
        <v>71830000</v>
      </c>
      <c r="G156" s="161">
        <v>66442750</v>
      </c>
      <c r="H156" s="161">
        <v>5387250</v>
      </c>
      <c r="I156" s="190">
        <v>1</v>
      </c>
      <c r="J156" s="161">
        <v>71830000</v>
      </c>
      <c r="K156" s="161">
        <v>5387250</v>
      </c>
      <c r="L156" s="191"/>
      <c r="M156" s="191"/>
      <c r="N156" s="191"/>
      <c r="O156" s="187"/>
    </row>
    <row r="157" spans="1:15" ht="15">
      <c r="A157" s="84" t="s">
        <v>337</v>
      </c>
      <c r="B157" s="135" t="s">
        <v>197</v>
      </c>
      <c r="C157" s="187"/>
      <c r="D157" s="188" t="s">
        <v>392</v>
      </c>
      <c r="E157" s="189">
        <v>1</v>
      </c>
      <c r="F157" s="161">
        <v>64900000</v>
      </c>
      <c r="G157" s="161">
        <v>60032500</v>
      </c>
      <c r="H157" s="161">
        <v>4867500</v>
      </c>
      <c r="I157" s="190">
        <v>1</v>
      </c>
      <c r="J157" s="161">
        <v>64900000</v>
      </c>
      <c r="K157" s="161">
        <v>4867500</v>
      </c>
      <c r="L157" s="191"/>
      <c r="M157" s="191"/>
      <c r="N157" s="191"/>
      <c r="O157" s="187"/>
    </row>
    <row r="158" spans="1:15" ht="15">
      <c r="A158" s="84" t="s">
        <v>338</v>
      </c>
      <c r="B158" s="135" t="s">
        <v>198</v>
      </c>
      <c r="C158" s="187"/>
      <c r="D158" s="188" t="s">
        <v>392</v>
      </c>
      <c r="E158" s="189">
        <v>1</v>
      </c>
      <c r="F158" s="161">
        <v>53900000</v>
      </c>
      <c r="G158" s="161">
        <v>49857500</v>
      </c>
      <c r="H158" s="161">
        <v>4042500</v>
      </c>
      <c r="I158" s="190">
        <v>1</v>
      </c>
      <c r="J158" s="161">
        <v>53900000</v>
      </c>
      <c r="K158" s="161">
        <v>4042500</v>
      </c>
      <c r="L158" s="191"/>
      <c r="M158" s="191"/>
      <c r="N158" s="191"/>
      <c r="O158" s="187"/>
    </row>
    <row r="159" spans="1:15" ht="15">
      <c r="A159" s="84" t="s">
        <v>339</v>
      </c>
      <c r="B159" s="135" t="s">
        <v>199</v>
      </c>
      <c r="C159" s="187"/>
      <c r="D159" s="188" t="s">
        <v>392</v>
      </c>
      <c r="E159" s="189">
        <v>1</v>
      </c>
      <c r="F159" s="161">
        <v>11660000</v>
      </c>
      <c r="G159" s="161">
        <v>10785500</v>
      </c>
      <c r="H159" s="161">
        <v>874500</v>
      </c>
      <c r="I159" s="190">
        <v>1</v>
      </c>
      <c r="J159" s="161">
        <v>11660000</v>
      </c>
      <c r="K159" s="161">
        <v>874500</v>
      </c>
      <c r="L159" s="191"/>
      <c r="M159" s="191"/>
      <c r="N159" s="191"/>
      <c r="O159" s="187"/>
    </row>
    <row r="160" spans="1:15" ht="15">
      <c r="A160" s="84" t="s">
        <v>340</v>
      </c>
      <c r="B160" s="135" t="s">
        <v>200</v>
      </c>
      <c r="C160" s="187"/>
      <c r="D160" s="188" t="s">
        <v>392</v>
      </c>
      <c r="E160" s="189">
        <v>1</v>
      </c>
      <c r="F160" s="161">
        <v>53865000</v>
      </c>
      <c r="G160" s="161">
        <v>53865000</v>
      </c>
      <c r="H160" s="161">
        <v>0</v>
      </c>
      <c r="I160" s="190">
        <v>1</v>
      </c>
      <c r="J160" s="161">
        <v>53865000</v>
      </c>
      <c r="K160" s="161">
        <v>0</v>
      </c>
      <c r="L160" s="191"/>
      <c r="M160" s="191"/>
      <c r="N160" s="191"/>
      <c r="O160" s="187"/>
    </row>
    <row r="161" spans="1:15" ht="25.5">
      <c r="A161" s="84" t="s">
        <v>341</v>
      </c>
      <c r="B161" s="135" t="s">
        <v>201</v>
      </c>
      <c r="C161" s="187"/>
      <c r="D161" s="188" t="s">
        <v>392</v>
      </c>
      <c r="E161" s="189">
        <v>1</v>
      </c>
      <c r="F161" s="161">
        <v>9000000</v>
      </c>
      <c r="G161" s="161">
        <v>9000000</v>
      </c>
      <c r="H161" s="161">
        <v>0</v>
      </c>
      <c r="I161" s="190">
        <v>1</v>
      </c>
      <c r="J161" s="161">
        <v>9000000</v>
      </c>
      <c r="K161" s="161">
        <v>0</v>
      </c>
      <c r="L161" s="191"/>
      <c r="M161" s="191"/>
      <c r="N161" s="191"/>
      <c r="O161" s="187"/>
    </row>
    <row r="162" spans="1:15" ht="15">
      <c r="A162" s="84" t="s">
        <v>342</v>
      </c>
      <c r="B162" s="135" t="s">
        <v>202</v>
      </c>
      <c r="C162" s="187"/>
      <c r="D162" s="188" t="s">
        <v>392</v>
      </c>
      <c r="E162" s="189">
        <v>1</v>
      </c>
      <c r="F162" s="161">
        <v>19800000</v>
      </c>
      <c r="G162" s="161">
        <v>19800000</v>
      </c>
      <c r="H162" s="161">
        <v>0</v>
      </c>
      <c r="I162" s="190">
        <v>1</v>
      </c>
      <c r="J162" s="161">
        <v>19800000</v>
      </c>
      <c r="K162" s="161">
        <v>0</v>
      </c>
      <c r="L162" s="191"/>
      <c r="M162" s="191"/>
      <c r="N162" s="191"/>
      <c r="O162" s="187"/>
    </row>
    <row r="163" spans="1:15" ht="25.5">
      <c r="A163" s="84" t="s">
        <v>343</v>
      </c>
      <c r="B163" s="135" t="s">
        <v>203</v>
      </c>
      <c r="C163" s="187"/>
      <c r="D163" s="188" t="s">
        <v>392</v>
      </c>
      <c r="E163" s="189">
        <v>1</v>
      </c>
      <c r="F163" s="161">
        <v>42300000</v>
      </c>
      <c r="G163" s="161">
        <v>42300000</v>
      </c>
      <c r="H163" s="161">
        <v>0</v>
      </c>
      <c r="I163" s="190">
        <v>1</v>
      </c>
      <c r="J163" s="161">
        <v>42300000</v>
      </c>
      <c r="K163" s="161">
        <v>0</v>
      </c>
      <c r="L163" s="191"/>
      <c r="M163" s="191"/>
      <c r="N163" s="191"/>
      <c r="O163" s="187"/>
    </row>
    <row r="164" spans="1:16" s="24" customFormat="1" ht="15">
      <c r="A164" s="84" t="s">
        <v>344</v>
      </c>
      <c r="B164" s="135" t="s">
        <v>195</v>
      </c>
      <c r="C164" s="187"/>
      <c r="D164" s="188" t="s">
        <v>470</v>
      </c>
      <c r="E164" s="189">
        <v>1</v>
      </c>
      <c r="F164" s="161">
        <v>26000000</v>
      </c>
      <c r="G164" s="161">
        <v>8450000</v>
      </c>
      <c r="H164" s="161">
        <v>17550000</v>
      </c>
      <c r="I164" s="190">
        <v>1</v>
      </c>
      <c r="J164" s="161">
        <v>26000000</v>
      </c>
      <c r="K164" s="161">
        <v>17550000</v>
      </c>
      <c r="L164" s="191"/>
      <c r="M164" s="191"/>
      <c r="N164" s="191"/>
      <c r="O164" s="187"/>
      <c r="P164" s="63"/>
    </row>
    <row r="165" spans="1:15" ht="25.5">
      <c r="A165" s="84" t="s">
        <v>345</v>
      </c>
      <c r="B165" s="135" t="s">
        <v>204</v>
      </c>
      <c r="C165" s="187"/>
      <c r="D165" s="188" t="s">
        <v>392</v>
      </c>
      <c r="E165" s="189">
        <v>1</v>
      </c>
      <c r="F165" s="161">
        <v>30660000</v>
      </c>
      <c r="G165" s="161">
        <v>30660000</v>
      </c>
      <c r="H165" s="161">
        <v>0</v>
      </c>
      <c r="I165" s="190">
        <v>1</v>
      </c>
      <c r="J165" s="161">
        <v>30660000</v>
      </c>
      <c r="K165" s="161">
        <v>0</v>
      </c>
      <c r="L165" s="191"/>
      <c r="M165" s="191"/>
      <c r="N165" s="191"/>
      <c r="O165" s="187"/>
    </row>
    <row r="166" spans="1:15" ht="15">
      <c r="A166" s="84" t="s">
        <v>346</v>
      </c>
      <c r="B166" s="135" t="s">
        <v>205</v>
      </c>
      <c r="C166" s="187"/>
      <c r="D166" s="188" t="s">
        <v>392</v>
      </c>
      <c r="E166" s="189">
        <v>1</v>
      </c>
      <c r="F166" s="161">
        <v>0</v>
      </c>
      <c r="G166" s="161">
        <v>0</v>
      </c>
      <c r="H166" s="161">
        <v>0</v>
      </c>
      <c r="I166" s="190">
        <v>1</v>
      </c>
      <c r="J166" s="161">
        <v>0</v>
      </c>
      <c r="K166" s="161">
        <v>0</v>
      </c>
      <c r="L166" s="191"/>
      <c r="M166" s="191"/>
      <c r="N166" s="191"/>
      <c r="O166" s="187"/>
    </row>
    <row r="167" spans="1:15" s="12" customFormat="1" ht="25.5">
      <c r="A167" s="68" t="s">
        <v>383</v>
      </c>
      <c r="B167" s="138" t="s">
        <v>347</v>
      </c>
      <c r="C167" s="183"/>
      <c r="D167" s="184"/>
      <c r="E167" s="185"/>
      <c r="F167" s="162">
        <f>SUM(F168:F174)</f>
        <v>537642800</v>
      </c>
      <c r="G167" s="162">
        <f>SUM(G168:G174)</f>
        <v>476967800</v>
      </c>
      <c r="H167" s="162">
        <f>SUM(H168:H174)</f>
        <v>60675000</v>
      </c>
      <c r="I167" s="162"/>
      <c r="J167" s="162">
        <f>SUM(J168:J174)</f>
        <v>537642800</v>
      </c>
      <c r="K167" s="162">
        <f>SUM(K168:K174)</f>
        <v>60675000</v>
      </c>
      <c r="L167" s="186"/>
      <c r="M167" s="186"/>
      <c r="N167" s="186"/>
      <c r="O167" s="183"/>
    </row>
    <row r="168" spans="1:15" ht="25.5">
      <c r="A168" s="84">
        <v>1</v>
      </c>
      <c r="B168" s="135" t="s">
        <v>487</v>
      </c>
      <c r="C168" s="187"/>
      <c r="D168" s="188" t="s">
        <v>473</v>
      </c>
      <c r="E168" s="84">
        <v>1</v>
      </c>
      <c r="F168" s="161">
        <v>9730000</v>
      </c>
      <c r="G168" s="161">
        <v>9730000</v>
      </c>
      <c r="H168" s="161">
        <v>0</v>
      </c>
      <c r="I168" s="190">
        <v>1</v>
      </c>
      <c r="J168" s="161">
        <v>9730000</v>
      </c>
      <c r="K168" s="161">
        <v>0</v>
      </c>
      <c r="L168" s="191"/>
      <c r="M168" s="191"/>
      <c r="N168" s="191"/>
      <c r="O168" s="83" t="s">
        <v>646</v>
      </c>
    </row>
    <row r="169" spans="1:18" ht="25.5">
      <c r="A169" s="84">
        <v>2</v>
      </c>
      <c r="B169" s="135" t="s">
        <v>96</v>
      </c>
      <c r="C169" s="187"/>
      <c r="D169" s="188" t="s">
        <v>391</v>
      </c>
      <c r="E169" s="84">
        <v>1</v>
      </c>
      <c r="F169" s="161">
        <v>197912800</v>
      </c>
      <c r="G169" s="161">
        <v>197912800</v>
      </c>
      <c r="H169" s="161">
        <v>0</v>
      </c>
      <c r="I169" s="190">
        <v>1</v>
      </c>
      <c r="J169" s="161">
        <v>197912800</v>
      </c>
      <c r="K169" s="161">
        <v>0</v>
      </c>
      <c r="L169" s="191"/>
      <c r="M169" s="191"/>
      <c r="N169" s="191"/>
      <c r="O169" s="187"/>
      <c r="R169" s="24"/>
    </row>
    <row r="170" spans="1:15" ht="25.5">
      <c r="A170" s="84">
        <v>3</v>
      </c>
      <c r="B170" s="135" t="s">
        <v>97</v>
      </c>
      <c r="C170" s="187"/>
      <c r="D170" s="188" t="s">
        <v>488</v>
      </c>
      <c r="E170" s="84">
        <v>4</v>
      </c>
      <c r="F170" s="161">
        <v>60000000</v>
      </c>
      <c r="G170" s="161">
        <v>52650000</v>
      </c>
      <c r="H170" s="161">
        <v>7350000</v>
      </c>
      <c r="I170" s="190">
        <v>4</v>
      </c>
      <c r="J170" s="161">
        <v>60000000</v>
      </c>
      <c r="K170" s="161">
        <v>7350000</v>
      </c>
      <c r="L170" s="191"/>
      <c r="M170" s="191"/>
      <c r="N170" s="191"/>
      <c r="O170" s="187"/>
    </row>
    <row r="171" spans="1:15" ht="25.5">
      <c r="A171" s="84">
        <v>4</v>
      </c>
      <c r="B171" s="135" t="s">
        <v>98</v>
      </c>
      <c r="C171" s="187"/>
      <c r="D171" s="188" t="s">
        <v>486</v>
      </c>
      <c r="E171" s="84">
        <v>2</v>
      </c>
      <c r="F171" s="161">
        <v>50000000</v>
      </c>
      <c r="G171" s="161">
        <v>40125000</v>
      </c>
      <c r="H171" s="161">
        <v>9875000</v>
      </c>
      <c r="I171" s="190">
        <v>2</v>
      </c>
      <c r="J171" s="161">
        <v>50000000</v>
      </c>
      <c r="K171" s="161">
        <v>9875000</v>
      </c>
      <c r="L171" s="191"/>
      <c r="M171" s="191"/>
      <c r="N171" s="191"/>
      <c r="O171" s="187"/>
    </row>
    <row r="172" spans="1:15" ht="25.5">
      <c r="A172" s="84">
        <v>5</v>
      </c>
      <c r="B172" s="135" t="s">
        <v>99</v>
      </c>
      <c r="C172" s="187"/>
      <c r="D172" s="188"/>
      <c r="E172" s="84">
        <v>10</v>
      </c>
      <c r="F172" s="161">
        <v>100000000</v>
      </c>
      <c r="G172" s="161">
        <v>80250000</v>
      </c>
      <c r="H172" s="161">
        <v>19750000</v>
      </c>
      <c r="I172" s="190">
        <v>10</v>
      </c>
      <c r="J172" s="161">
        <v>100000000</v>
      </c>
      <c r="K172" s="161">
        <v>19750000</v>
      </c>
      <c r="L172" s="191"/>
      <c r="M172" s="191"/>
      <c r="N172" s="191"/>
      <c r="O172" s="187"/>
    </row>
    <row r="173" spans="1:15" ht="25.5">
      <c r="A173" s="84">
        <v>6</v>
      </c>
      <c r="B173" s="135" t="s">
        <v>100</v>
      </c>
      <c r="C173" s="187"/>
      <c r="D173" s="188"/>
      <c r="E173" s="84">
        <v>4</v>
      </c>
      <c r="F173" s="161">
        <v>60000000</v>
      </c>
      <c r="G173" s="161">
        <v>48150000</v>
      </c>
      <c r="H173" s="161">
        <v>11850000</v>
      </c>
      <c r="I173" s="190">
        <v>4</v>
      </c>
      <c r="J173" s="161">
        <v>60000000</v>
      </c>
      <c r="K173" s="161">
        <v>11850000</v>
      </c>
      <c r="L173" s="191"/>
      <c r="M173" s="191"/>
      <c r="N173" s="191"/>
      <c r="O173" s="187"/>
    </row>
    <row r="174" spans="1:15" ht="25.5">
      <c r="A174" s="84">
        <v>7</v>
      </c>
      <c r="B174" s="135" t="s">
        <v>101</v>
      </c>
      <c r="C174" s="187"/>
      <c r="D174" s="188"/>
      <c r="E174" s="84">
        <v>3</v>
      </c>
      <c r="F174" s="161">
        <v>60000000</v>
      </c>
      <c r="G174" s="161">
        <v>48150000</v>
      </c>
      <c r="H174" s="161">
        <v>11850000</v>
      </c>
      <c r="I174" s="190">
        <v>3</v>
      </c>
      <c r="J174" s="161">
        <v>60000000</v>
      </c>
      <c r="K174" s="161">
        <v>11850000</v>
      </c>
      <c r="L174" s="191"/>
      <c r="M174" s="191"/>
      <c r="N174" s="191"/>
      <c r="O174" s="187"/>
    </row>
    <row r="175" spans="1:15" s="12" customFormat="1" ht="15.75">
      <c r="A175" s="68" t="s">
        <v>1</v>
      </c>
      <c r="B175" s="139" t="s">
        <v>93</v>
      </c>
      <c r="C175" s="183"/>
      <c r="D175" s="184"/>
      <c r="E175" s="185"/>
      <c r="F175" s="162">
        <f>F176+F179</f>
        <v>82606251126</v>
      </c>
      <c r="G175" s="162">
        <f>G176+G179</f>
        <v>287550225.2</v>
      </c>
      <c r="H175" s="162">
        <f>H176+H179</f>
        <v>82318700900.8</v>
      </c>
      <c r="I175" s="162"/>
      <c r="J175" s="162">
        <f>J176+J179</f>
        <v>82606251126</v>
      </c>
      <c r="K175" s="162">
        <f>K176+K179</f>
        <v>82318700900.8</v>
      </c>
      <c r="L175" s="186"/>
      <c r="M175" s="186"/>
      <c r="N175" s="186"/>
      <c r="O175" s="183"/>
    </row>
    <row r="176" spans="1:15" s="12" customFormat="1" ht="15.75">
      <c r="A176" s="68" t="s">
        <v>54</v>
      </c>
      <c r="B176" s="138" t="s">
        <v>94</v>
      </c>
      <c r="C176" s="183"/>
      <c r="D176" s="184"/>
      <c r="E176" s="185">
        <f aca="true" t="shared" si="7" ref="E176:N176">SUM(E177:E178)</f>
        <v>8122</v>
      </c>
      <c r="F176" s="162">
        <f t="shared" si="7"/>
        <v>81220000000</v>
      </c>
      <c r="G176" s="162">
        <f t="shared" si="7"/>
        <v>0</v>
      </c>
      <c r="H176" s="162">
        <f t="shared" si="7"/>
        <v>81220000000</v>
      </c>
      <c r="I176" s="162">
        <f t="shared" si="7"/>
        <v>8122</v>
      </c>
      <c r="J176" s="162">
        <f t="shared" si="7"/>
        <v>81220000000</v>
      </c>
      <c r="K176" s="162">
        <f t="shared" si="7"/>
        <v>81220000000</v>
      </c>
      <c r="L176" s="162">
        <f t="shared" si="7"/>
        <v>0</v>
      </c>
      <c r="M176" s="162">
        <f t="shared" si="7"/>
        <v>0</v>
      </c>
      <c r="N176" s="162">
        <f t="shared" si="7"/>
        <v>0</v>
      </c>
      <c r="O176" s="183"/>
    </row>
    <row r="177" spans="1:15" ht="25.5">
      <c r="A177" s="84">
        <v>1</v>
      </c>
      <c r="B177" s="135" t="s">
        <v>418</v>
      </c>
      <c r="C177" s="187"/>
      <c r="D177" s="188"/>
      <c r="E177" s="84">
        <v>5683</v>
      </c>
      <c r="F177" s="161">
        <v>56830000000</v>
      </c>
      <c r="G177" s="161"/>
      <c r="H177" s="161">
        <v>56830000000</v>
      </c>
      <c r="I177" s="190">
        <v>5683</v>
      </c>
      <c r="J177" s="161">
        <v>56830000000</v>
      </c>
      <c r="K177" s="161">
        <v>56830000000</v>
      </c>
      <c r="L177" s="191"/>
      <c r="M177" s="191"/>
      <c r="N177" s="191"/>
      <c r="O177" s="187"/>
    </row>
    <row r="178" spans="1:15" ht="25.5">
      <c r="A178" s="84">
        <v>2</v>
      </c>
      <c r="B178" s="135" t="s">
        <v>419</v>
      </c>
      <c r="C178" s="187"/>
      <c r="D178" s="188"/>
      <c r="E178" s="84">
        <v>2439</v>
      </c>
      <c r="F178" s="161">
        <v>24390000000</v>
      </c>
      <c r="G178" s="161"/>
      <c r="H178" s="161">
        <v>24390000000</v>
      </c>
      <c r="I178" s="190">
        <v>2439</v>
      </c>
      <c r="J178" s="161">
        <v>24390000000</v>
      </c>
      <c r="K178" s="161">
        <v>24390000000</v>
      </c>
      <c r="L178" s="191"/>
      <c r="M178" s="191"/>
      <c r="N178" s="191"/>
      <c r="O178" s="187"/>
    </row>
    <row r="179" spans="1:15" s="12" customFormat="1" ht="15.75">
      <c r="A179" s="68" t="s">
        <v>90</v>
      </c>
      <c r="B179" s="137" t="s">
        <v>348</v>
      </c>
      <c r="C179" s="183"/>
      <c r="D179" s="184"/>
      <c r="E179" s="68"/>
      <c r="F179" s="162">
        <f aca="true" t="shared" si="8" ref="F179:K179">SUM(F180:F183)</f>
        <v>1386251126</v>
      </c>
      <c r="G179" s="162">
        <f t="shared" si="8"/>
        <v>287550225.2</v>
      </c>
      <c r="H179" s="162">
        <f t="shared" si="8"/>
        <v>1098700900.8</v>
      </c>
      <c r="I179" s="162">
        <f t="shared" si="8"/>
        <v>3</v>
      </c>
      <c r="J179" s="162">
        <f t="shared" si="8"/>
        <v>1386251126</v>
      </c>
      <c r="K179" s="162">
        <f t="shared" si="8"/>
        <v>1098700900.8</v>
      </c>
      <c r="L179" s="162">
        <f>SUM(L180:L182)</f>
        <v>0</v>
      </c>
      <c r="M179" s="162">
        <f>SUM(M180:M182)</f>
        <v>0</v>
      </c>
      <c r="N179" s="162">
        <f>SUM(N180:N182)</f>
        <v>0</v>
      </c>
      <c r="O179" s="183"/>
    </row>
    <row r="180" spans="1:15" ht="15">
      <c r="A180" s="84">
        <v>1</v>
      </c>
      <c r="B180" s="135" t="s">
        <v>206</v>
      </c>
      <c r="C180" s="187"/>
      <c r="D180" s="188" t="s">
        <v>485</v>
      </c>
      <c r="E180" s="84">
        <v>1</v>
      </c>
      <c r="F180" s="161">
        <v>5000000</v>
      </c>
      <c r="G180" s="161">
        <v>5000000</v>
      </c>
      <c r="H180" s="161">
        <v>0</v>
      </c>
      <c r="I180" s="190">
        <v>1</v>
      </c>
      <c r="J180" s="161">
        <v>5000000</v>
      </c>
      <c r="K180" s="161">
        <v>0</v>
      </c>
      <c r="L180" s="191"/>
      <c r="M180" s="191"/>
      <c r="N180" s="191"/>
      <c r="O180" s="83" t="s">
        <v>646</v>
      </c>
    </row>
    <row r="181" spans="1:15" ht="15">
      <c r="A181" s="84">
        <v>2</v>
      </c>
      <c r="B181" s="135" t="s">
        <v>207</v>
      </c>
      <c r="C181" s="187"/>
      <c r="D181" s="188" t="s">
        <v>485</v>
      </c>
      <c r="E181" s="84">
        <v>1</v>
      </c>
      <c r="F181" s="161">
        <v>7000000</v>
      </c>
      <c r="G181" s="161">
        <v>6300000</v>
      </c>
      <c r="H181" s="161">
        <v>700000</v>
      </c>
      <c r="I181" s="190">
        <v>1</v>
      </c>
      <c r="J181" s="161">
        <v>7000000</v>
      </c>
      <c r="K181" s="161">
        <v>700000</v>
      </c>
      <c r="L181" s="191"/>
      <c r="M181" s="191"/>
      <c r="N181" s="191"/>
      <c r="O181" s="83" t="s">
        <v>646</v>
      </c>
    </row>
    <row r="182" spans="1:15" ht="25.5">
      <c r="A182" s="84">
        <v>3</v>
      </c>
      <c r="B182" s="135" t="s">
        <v>208</v>
      </c>
      <c r="C182" s="187"/>
      <c r="D182" s="188" t="s">
        <v>484</v>
      </c>
      <c r="E182" s="84">
        <v>1</v>
      </c>
      <c r="F182" s="161">
        <v>2000000</v>
      </c>
      <c r="G182" s="161">
        <v>1800000</v>
      </c>
      <c r="H182" s="161">
        <v>200000</v>
      </c>
      <c r="I182" s="190">
        <v>1</v>
      </c>
      <c r="J182" s="161">
        <v>2000000</v>
      </c>
      <c r="K182" s="161">
        <v>200000</v>
      </c>
      <c r="L182" s="191"/>
      <c r="M182" s="191"/>
      <c r="N182" s="191"/>
      <c r="O182" s="83" t="s">
        <v>654</v>
      </c>
    </row>
    <row r="183" spans="1:15" ht="51">
      <c r="A183" s="84">
        <v>4</v>
      </c>
      <c r="B183" s="135" t="s">
        <v>428</v>
      </c>
      <c r="C183" s="187"/>
      <c r="D183" s="188" t="s">
        <v>500</v>
      </c>
      <c r="E183" s="84">
        <v>1</v>
      </c>
      <c r="F183" s="161">
        <v>1372251126</v>
      </c>
      <c r="G183" s="161">
        <f>F183*20%</f>
        <v>274450225.2</v>
      </c>
      <c r="H183" s="161">
        <f>F183-G183</f>
        <v>1097800900.8</v>
      </c>
      <c r="I183" s="190"/>
      <c r="J183" s="161">
        <v>1372251126</v>
      </c>
      <c r="K183" s="161">
        <f>H183</f>
        <v>1097800900.8</v>
      </c>
      <c r="L183" s="191"/>
      <c r="M183" s="191"/>
      <c r="N183" s="191"/>
      <c r="O183" s="187"/>
    </row>
    <row r="184" spans="11:29" ht="15.75">
      <c r="K184" s="573" t="s">
        <v>60</v>
      </c>
      <c r="L184" s="573"/>
      <c r="M184" s="573"/>
      <c r="N184" s="573"/>
      <c r="O184" s="573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31"/>
      <c r="AB184" s="31"/>
      <c r="AC184" s="31"/>
    </row>
    <row r="185" spans="1:29" s="61" customFormat="1" ht="15.75">
      <c r="A185" s="175"/>
      <c r="B185" s="111" t="s">
        <v>358</v>
      </c>
      <c r="C185" s="569" t="s">
        <v>710</v>
      </c>
      <c r="D185" s="569"/>
      <c r="E185" s="569"/>
      <c r="F185" s="570" t="s">
        <v>377</v>
      </c>
      <c r="G185" s="570"/>
      <c r="H185" s="570"/>
      <c r="I185" s="570"/>
      <c r="J185" s="570"/>
      <c r="K185" s="570" t="s">
        <v>366</v>
      </c>
      <c r="L185" s="570"/>
      <c r="M185" s="570"/>
      <c r="N185" s="570"/>
      <c r="O185" s="570"/>
      <c r="P185" s="65"/>
      <c r="Q185" s="65"/>
      <c r="R185" s="65"/>
      <c r="S185" s="65"/>
      <c r="T185" s="65"/>
      <c r="U185" s="65"/>
      <c r="V185" s="65"/>
      <c r="W185" s="65"/>
      <c r="X185" s="65"/>
      <c r="Y185" s="65"/>
      <c r="Z185" s="65"/>
      <c r="AA185" s="31"/>
      <c r="AB185" s="31"/>
      <c r="AC185" s="31"/>
    </row>
    <row r="186" spans="6:29" ht="15">
      <c r="F186" s="156"/>
      <c r="G186" s="156"/>
      <c r="AA186" s="31"/>
      <c r="AB186" s="31"/>
      <c r="AC186" s="31"/>
    </row>
    <row r="187" spans="6:29" ht="15">
      <c r="F187" s="156"/>
      <c r="G187" s="156"/>
      <c r="AA187" s="31"/>
      <c r="AB187" s="31"/>
      <c r="AC187" s="31"/>
    </row>
    <row r="188" spans="6:29" ht="15">
      <c r="F188" s="156"/>
      <c r="G188" s="156"/>
      <c r="AA188" s="31"/>
      <c r="AB188" s="31"/>
      <c r="AC188" s="31"/>
    </row>
    <row r="189" spans="6:29" ht="15">
      <c r="F189" s="157"/>
      <c r="G189" s="157"/>
      <c r="H189" s="157"/>
      <c r="AA189" s="31"/>
      <c r="AB189" s="31"/>
      <c r="AC189" s="31"/>
    </row>
    <row r="190" spans="6:29" ht="15">
      <c r="F190" s="157"/>
      <c r="G190" s="157"/>
      <c r="H190" s="63"/>
      <c r="K190" s="157"/>
      <c r="AA190" s="31"/>
      <c r="AB190" s="31"/>
      <c r="AC190" s="31"/>
    </row>
    <row r="191" spans="2:29" s="343" customFormat="1" ht="14.25">
      <c r="B191" s="342" t="s">
        <v>386</v>
      </c>
      <c r="C191" s="569" t="s">
        <v>711</v>
      </c>
      <c r="D191" s="569"/>
      <c r="E191" s="569"/>
      <c r="F191" s="583" t="s">
        <v>45</v>
      </c>
      <c r="G191" s="583"/>
      <c r="H191" s="583"/>
      <c r="I191" s="583"/>
      <c r="J191" s="583"/>
      <c r="K191" s="569" t="s">
        <v>387</v>
      </c>
      <c r="L191" s="569"/>
      <c r="M191" s="569"/>
      <c r="N191" s="569"/>
      <c r="O191" s="569"/>
      <c r="AA191" s="344"/>
      <c r="AB191" s="344"/>
      <c r="AC191" s="344"/>
    </row>
  </sheetData>
  <sheetProtection/>
  <mergeCells count="18">
    <mergeCell ref="F191:J191"/>
    <mergeCell ref="K191:O191"/>
    <mergeCell ref="K1:O1"/>
    <mergeCell ref="K2:O2"/>
    <mergeCell ref="A3:O3"/>
    <mergeCell ref="K185:O185"/>
    <mergeCell ref="E19:H19"/>
    <mergeCell ref="I19:K19"/>
    <mergeCell ref="C185:E185"/>
    <mergeCell ref="C191:E191"/>
    <mergeCell ref="K184:O184"/>
    <mergeCell ref="F185:J185"/>
    <mergeCell ref="L19:N19"/>
    <mergeCell ref="O19:O20"/>
    <mergeCell ref="A19:A20"/>
    <mergeCell ref="B19:B20"/>
    <mergeCell ref="C19:C20"/>
    <mergeCell ref="D19:D20"/>
  </mergeCells>
  <printOptions/>
  <pageMargins left="0.25" right="0.17" top="0.51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1"/>
  <sheetViews>
    <sheetView zoomScale="120" zoomScaleNormal="120" zoomScalePageLayoutView="0" workbookViewId="0" topLeftCell="A1">
      <selection activeCell="D27" sqref="D27"/>
    </sheetView>
  </sheetViews>
  <sheetFormatPr defaultColWidth="8.796875" defaultRowHeight="15"/>
  <cols>
    <col min="1" max="1" width="5" style="0" customWidth="1"/>
    <col min="2" max="2" width="52.3984375" style="20" customWidth="1"/>
    <col min="3" max="3" width="14.3984375" style="142" customWidth="1"/>
    <col min="4" max="4" width="14.19921875" style="142" hidden="1" customWidth="1"/>
    <col min="5" max="5" width="12.8984375" style="142" hidden="1" customWidth="1"/>
    <col min="6" max="6" width="7.59765625" style="144" customWidth="1"/>
    <col min="7" max="7" width="12.19921875" style="144" customWidth="1"/>
    <col min="8" max="8" width="14.19921875" style="142" hidden="1" customWidth="1"/>
    <col min="9" max="9" width="12.8984375" style="142" customWidth="1"/>
    <col min="10" max="10" width="15.09765625" style="0" customWidth="1"/>
  </cols>
  <sheetData>
    <row r="1" spans="1:9" ht="15.75">
      <c r="A1" s="131" t="s">
        <v>421</v>
      </c>
      <c r="B1" s="132"/>
      <c r="C1" s="152"/>
      <c r="D1" s="152"/>
      <c r="E1" s="152"/>
      <c r="G1" s="144" t="s">
        <v>423</v>
      </c>
      <c r="H1" s="152"/>
      <c r="I1" s="152"/>
    </row>
    <row r="2" spans="1:9" ht="15.75">
      <c r="A2" s="131" t="s">
        <v>422</v>
      </c>
      <c r="B2" s="132"/>
      <c r="C2" s="152"/>
      <c r="D2" s="152"/>
      <c r="E2" s="152"/>
      <c r="H2" s="152"/>
      <c r="I2" s="152"/>
    </row>
    <row r="3" spans="1:8" ht="23.25" customHeight="1">
      <c r="A3" s="540" t="s">
        <v>359</v>
      </c>
      <c r="B3" s="540"/>
      <c r="C3" s="540"/>
      <c r="D3" s="540"/>
      <c r="E3" s="540"/>
      <c r="F3" s="540"/>
      <c r="G3" s="540"/>
      <c r="H3" s="540"/>
    </row>
    <row r="4" spans="1:7" ht="15.75">
      <c r="A4" s="593" t="s">
        <v>424</v>
      </c>
      <c r="B4" s="593"/>
      <c r="C4" s="593"/>
      <c r="D4" s="593"/>
      <c r="E4" s="593"/>
      <c r="F4" s="593"/>
      <c r="G4" s="593"/>
    </row>
    <row r="5" spans="1:9" ht="15" customHeight="1">
      <c r="A5" s="591" t="s">
        <v>357</v>
      </c>
      <c r="B5" s="591" t="s">
        <v>360</v>
      </c>
      <c r="C5" s="585" t="s">
        <v>77</v>
      </c>
      <c r="D5" s="585" t="s">
        <v>104</v>
      </c>
      <c r="E5" s="585" t="s">
        <v>103</v>
      </c>
      <c r="F5" s="585" t="s">
        <v>363</v>
      </c>
      <c r="G5" s="589" t="s">
        <v>361</v>
      </c>
      <c r="H5" s="585" t="s">
        <v>104</v>
      </c>
      <c r="I5" s="585" t="s">
        <v>103</v>
      </c>
    </row>
    <row r="6" spans="1:9" ht="15.75" customHeight="1">
      <c r="A6" s="592"/>
      <c r="B6" s="592"/>
      <c r="C6" s="586"/>
      <c r="D6" s="586"/>
      <c r="E6" s="586"/>
      <c r="F6" s="594"/>
      <c r="G6" s="590"/>
      <c r="H6" s="586"/>
      <c r="I6" s="586"/>
    </row>
    <row r="7" spans="1:10" s="12" customFormat="1" ht="15.75">
      <c r="A7" s="71"/>
      <c r="B7" s="134" t="s">
        <v>83</v>
      </c>
      <c r="C7" s="143">
        <f aca="true" t="shared" si="0" ref="C7:I7">C8+C161</f>
        <v>108943602841</v>
      </c>
      <c r="D7" s="143">
        <f t="shared" si="0"/>
        <v>8888112813</v>
      </c>
      <c r="E7" s="143">
        <f t="shared" si="0"/>
        <v>98683238902</v>
      </c>
      <c r="F7" s="143">
        <f t="shared" si="0"/>
        <v>0.8</v>
      </c>
      <c r="G7" s="143">
        <f t="shared" si="0"/>
        <v>1497001563.1348999</v>
      </c>
      <c r="H7" s="143">
        <f t="shared" si="0"/>
        <v>10385114376.1349</v>
      </c>
      <c r="I7" s="143">
        <f t="shared" si="0"/>
        <v>98558488464.8651</v>
      </c>
      <c r="J7" s="149">
        <f>D7+G7</f>
        <v>10385114376.1349</v>
      </c>
    </row>
    <row r="8" spans="1:10" s="12" customFormat="1" ht="25.5">
      <c r="A8" s="67" t="s">
        <v>0</v>
      </c>
      <c r="B8" s="134" t="s">
        <v>84</v>
      </c>
      <c r="C8" s="143">
        <f aca="true" t="shared" si="1" ref="C8:I8">C9+C22+C26+C153</f>
        <v>26337351715</v>
      </c>
      <c r="D8" s="143">
        <f t="shared" si="1"/>
        <v>8876812813</v>
      </c>
      <c r="E8" s="143">
        <f t="shared" si="1"/>
        <v>17460538902</v>
      </c>
      <c r="F8" s="143">
        <f t="shared" si="1"/>
        <v>0</v>
      </c>
      <c r="G8" s="143">
        <f t="shared" si="1"/>
        <v>1220751337.9348998</v>
      </c>
      <c r="H8" s="143">
        <f t="shared" si="1"/>
        <v>10097564150.934898</v>
      </c>
      <c r="I8" s="143">
        <f t="shared" si="1"/>
        <v>16239787564.0651</v>
      </c>
      <c r="J8" s="149">
        <f>D8+G8</f>
        <v>10097564150.9349</v>
      </c>
    </row>
    <row r="9" spans="1:10" s="12" customFormat="1" ht="15.75">
      <c r="A9" s="67" t="s">
        <v>54</v>
      </c>
      <c r="B9" s="134" t="s">
        <v>85</v>
      </c>
      <c r="C9" s="143">
        <f>C10+C19</f>
        <v>20816728275</v>
      </c>
      <c r="D9" s="143">
        <f>D10+D19</f>
        <v>4949709209</v>
      </c>
      <c r="E9" s="143">
        <f>E10+E19</f>
        <v>15867019066</v>
      </c>
      <c r="F9" s="143"/>
      <c r="G9" s="143">
        <f>G10+G19</f>
        <v>892631551.9348999</v>
      </c>
      <c r="H9" s="143">
        <f>H10+H19</f>
        <v>5842340760.934899</v>
      </c>
      <c r="I9" s="143">
        <f>I10+I19</f>
        <v>14974387514.0651</v>
      </c>
      <c r="J9" s="149">
        <f>D9+G9</f>
        <v>5842340760.9349</v>
      </c>
    </row>
    <row r="10" spans="1:10" s="12" customFormat="1" ht="15.75">
      <c r="A10" s="67">
        <v>1</v>
      </c>
      <c r="B10" s="134" t="s">
        <v>87</v>
      </c>
      <c r="C10" s="143">
        <f aca="true" t="shared" si="2" ref="C10:I10">SUM(C11:C18)</f>
        <v>20655809312</v>
      </c>
      <c r="D10" s="143">
        <f t="shared" si="2"/>
        <v>4788790246</v>
      </c>
      <c r="E10" s="143">
        <f t="shared" si="2"/>
        <v>15867019066</v>
      </c>
      <c r="F10" s="143">
        <f t="shared" si="2"/>
        <v>0.4534999999999999</v>
      </c>
      <c r="G10" s="143">
        <f t="shared" si="2"/>
        <v>892631551.9348999</v>
      </c>
      <c r="H10" s="143">
        <f t="shared" si="2"/>
        <v>5681421797.934899</v>
      </c>
      <c r="I10" s="143">
        <f t="shared" si="2"/>
        <v>14974387514.0651</v>
      </c>
      <c r="J10" s="149">
        <f>D10+G10</f>
        <v>5681421797.9349</v>
      </c>
    </row>
    <row r="11" spans="1:9" ht="27.75" customHeight="1">
      <c r="A11" s="82" t="s">
        <v>86</v>
      </c>
      <c r="B11" s="135" t="s">
        <v>105</v>
      </c>
      <c r="C11" s="153">
        <v>15854764200</v>
      </c>
      <c r="D11" s="81">
        <v>3285038363</v>
      </c>
      <c r="E11" s="81">
        <f aca="true" t="shared" si="3" ref="E11:E16">C11-D11</f>
        <v>12569725837</v>
      </c>
      <c r="F11" s="150">
        <v>0.04</v>
      </c>
      <c r="G11" s="148">
        <f aca="true" t="shared" si="4" ref="G11:G17">C11*F11</f>
        <v>634190568</v>
      </c>
      <c r="H11" s="81">
        <f>D11+G11</f>
        <v>3919228931</v>
      </c>
      <c r="I11" s="81">
        <f aca="true" t="shared" si="5" ref="I11:I18">C11-H11</f>
        <v>11935535269</v>
      </c>
    </row>
    <row r="12" spans="1:10" ht="30.75" customHeight="1">
      <c r="A12" s="82" t="s">
        <v>88</v>
      </c>
      <c r="B12" s="135" t="s">
        <v>107</v>
      </c>
      <c r="C12" s="153">
        <v>1186610178</v>
      </c>
      <c r="D12" s="81">
        <v>831006836</v>
      </c>
      <c r="E12" s="81">
        <f t="shared" si="3"/>
        <v>355603342</v>
      </c>
      <c r="F12" s="150">
        <v>0.04</v>
      </c>
      <c r="G12" s="148">
        <f t="shared" si="4"/>
        <v>47464407.12</v>
      </c>
      <c r="H12" s="81">
        <f>D12+G12</f>
        <v>878471243.12</v>
      </c>
      <c r="I12" s="81">
        <f t="shared" si="5"/>
        <v>308138934.88</v>
      </c>
      <c r="J12" s="149">
        <f>'KIEM KE '!K21</f>
        <v>98558488464.8651</v>
      </c>
    </row>
    <row r="13" spans="1:10" ht="15">
      <c r="A13" s="82" t="s">
        <v>233</v>
      </c>
      <c r="B13" s="135" t="s">
        <v>106</v>
      </c>
      <c r="C13" s="153">
        <v>1116090830</v>
      </c>
      <c r="D13" s="81">
        <v>178260830</v>
      </c>
      <c r="E13" s="81">
        <f t="shared" si="3"/>
        <v>937830000</v>
      </c>
      <c r="F13" s="151">
        <v>0.0667</v>
      </c>
      <c r="G13" s="148">
        <f>(C13-D13)*F13</f>
        <v>62553260.99999999</v>
      </c>
      <c r="H13" s="81">
        <f aca="true" t="shared" si="6" ref="H13:H18">D13+G13</f>
        <v>240814091</v>
      </c>
      <c r="I13" s="81">
        <f t="shared" si="5"/>
        <v>875276739</v>
      </c>
      <c r="J13" s="7">
        <f>J12-I7</f>
        <v>0</v>
      </c>
    </row>
    <row r="14" spans="1:9" ht="15">
      <c r="A14" s="82" t="s">
        <v>234</v>
      </c>
      <c r="B14" s="135" t="s">
        <v>226</v>
      </c>
      <c r="C14" s="153">
        <v>1185657047</v>
      </c>
      <c r="D14" s="81">
        <v>187855480</v>
      </c>
      <c r="E14" s="81">
        <f t="shared" si="3"/>
        <v>997801567</v>
      </c>
      <c r="F14" s="151">
        <v>0.0667</v>
      </c>
      <c r="G14" s="148">
        <f t="shared" si="4"/>
        <v>79083325.0349</v>
      </c>
      <c r="H14" s="81">
        <f t="shared" si="6"/>
        <v>266938805.0349</v>
      </c>
      <c r="I14" s="81">
        <f t="shared" si="5"/>
        <v>918718241.9651</v>
      </c>
    </row>
    <row r="15" spans="1:9" ht="15">
      <c r="A15" s="82" t="s">
        <v>235</v>
      </c>
      <c r="B15" s="135" t="s">
        <v>108</v>
      </c>
      <c r="C15" s="153">
        <v>87408320</v>
      </c>
      <c r="D15" s="81">
        <v>87408320</v>
      </c>
      <c r="E15" s="81">
        <f t="shared" si="3"/>
        <v>0</v>
      </c>
      <c r="F15" s="151">
        <v>0.0667</v>
      </c>
      <c r="G15" s="148">
        <v>0</v>
      </c>
      <c r="H15" s="81">
        <f t="shared" si="6"/>
        <v>87408320</v>
      </c>
      <c r="I15" s="81">
        <f t="shared" si="5"/>
        <v>0</v>
      </c>
    </row>
    <row r="16" spans="1:9" ht="15">
      <c r="A16" s="82" t="s">
        <v>236</v>
      </c>
      <c r="B16" s="135" t="s">
        <v>109</v>
      </c>
      <c r="C16" s="153">
        <v>89644700</v>
      </c>
      <c r="D16" s="81">
        <v>89644700</v>
      </c>
      <c r="E16" s="81">
        <f t="shared" si="3"/>
        <v>0</v>
      </c>
      <c r="F16" s="151">
        <v>0.0667</v>
      </c>
      <c r="G16" s="148">
        <v>0</v>
      </c>
      <c r="H16" s="81">
        <f t="shared" si="6"/>
        <v>89644700</v>
      </c>
      <c r="I16" s="81">
        <f t="shared" si="5"/>
        <v>0</v>
      </c>
    </row>
    <row r="17" spans="1:10" ht="15">
      <c r="A17" s="82" t="s">
        <v>237</v>
      </c>
      <c r="B17" s="135" t="s">
        <v>110</v>
      </c>
      <c r="C17" s="153">
        <v>239955037</v>
      </c>
      <c r="D17" s="81">
        <v>129575717</v>
      </c>
      <c r="E17" s="81">
        <v>110379320</v>
      </c>
      <c r="F17" s="150">
        <v>0.04</v>
      </c>
      <c r="G17" s="148">
        <f t="shared" si="4"/>
        <v>9598201.48</v>
      </c>
      <c r="H17" s="81">
        <f t="shared" si="6"/>
        <v>139173918.48</v>
      </c>
      <c r="I17" s="81">
        <f t="shared" si="5"/>
        <v>100781118.52000001</v>
      </c>
      <c r="J17" s="34">
        <f aca="true" t="shared" si="7" ref="J17:J22">D17+G17</f>
        <v>139173918.48</v>
      </c>
    </row>
    <row r="18" spans="1:10" ht="15">
      <c r="A18" s="82" t="s">
        <v>238</v>
      </c>
      <c r="B18" s="135" t="s">
        <v>227</v>
      </c>
      <c r="C18" s="153">
        <v>895679000</v>
      </c>
      <c r="D18" s="81"/>
      <c r="E18" s="107">
        <v>895679000</v>
      </c>
      <c r="F18" s="151">
        <v>0.0667</v>
      </c>
      <c r="G18" s="148">
        <f>C18*F18</f>
        <v>59741789.3</v>
      </c>
      <c r="H18" s="81">
        <f t="shared" si="6"/>
        <v>59741789.3</v>
      </c>
      <c r="I18" s="81">
        <f t="shared" si="5"/>
        <v>835937210.7</v>
      </c>
      <c r="J18" s="34">
        <f t="shared" si="7"/>
        <v>59741789.3</v>
      </c>
    </row>
    <row r="19" spans="1:10" ht="15">
      <c r="A19" s="68">
        <v>2</v>
      </c>
      <c r="B19" s="134" t="s">
        <v>89</v>
      </c>
      <c r="C19" s="143">
        <f aca="true" t="shared" si="8" ref="C19:I19">SUM(C20:C21)</f>
        <v>160918963</v>
      </c>
      <c r="D19" s="88">
        <f t="shared" si="8"/>
        <v>160918963</v>
      </c>
      <c r="E19" s="88">
        <f t="shared" si="8"/>
        <v>0</v>
      </c>
      <c r="F19" s="88">
        <f t="shared" si="8"/>
        <v>0.2</v>
      </c>
      <c r="G19" s="88">
        <f t="shared" si="8"/>
        <v>0</v>
      </c>
      <c r="H19" s="88">
        <f t="shared" si="8"/>
        <v>160918963</v>
      </c>
      <c r="I19" s="88">
        <f t="shared" si="8"/>
        <v>0</v>
      </c>
      <c r="J19" s="34">
        <f t="shared" si="7"/>
        <v>160918963</v>
      </c>
    </row>
    <row r="20" spans="1:10" ht="15">
      <c r="A20" s="84" t="s">
        <v>333</v>
      </c>
      <c r="B20" s="135" t="s">
        <v>111</v>
      </c>
      <c r="C20" s="153">
        <v>155577963</v>
      </c>
      <c r="D20" s="81">
        <f>C20-E20</f>
        <v>155577963</v>
      </c>
      <c r="E20" s="81">
        <v>0</v>
      </c>
      <c r="F20" s="150">
        <v>0.1</v>
      </c>
      <c r="G20" s="84">
        <v>0</v>
      </c>
      <c r="H20" s="81">
        <f>D20+G20</f>
        <v>155577963</v>
      </c>
      <c r="I20" s="81">
        <v>0</v>
      </c>
      <c r="J20" s="34">
        <f t="shared" si="7"/>
        <v>155577963</v>
      </c>
    </row>
    <row r="21" spans="1:10" ht="15">
      <c r="A21" s="84" t="s">
        <v>334</v>
      </c>
      <c r="B21" s="136" t="s">
        <v>112</v>
      </c>
      <c r="C21" s="153">
        <v>5341000</v>
      </c>
      <c r="D21" s="81">
        <f>C21-E21</f>
        <v>5341000</v>
      </c>
      <c r="E21" s="81">
        <v>0</v>
      </c>
      <c r="F21" s="150">
        <v>0.1</v>
      </c>
      <c r="G21" s="84">
        <v>0</v>
      </c>
      <c r="H21" s="81">
        <f>D21+G21</f>
        <v>5341000</v>
      </c>
      <c r="I21" s="81">
        <v>0</v>
      </c>
      <c r="J21" s="34">
        <f t="shared" si="7"/>
        <v>5341000</v>
      </c>
    </row>
    <row r="22" spans="1:10" ht="15">
      <c r="A22" s="68" t="s">
        <v>90</v>
      </c>
      <c r="B22" s="134" t="s">
        <v>229</v>
      </c>
      <c r="C22" s="143">
        <f>SUM(C23:C25)</f>
        <v>2429378140</v>
      </c>
      <c r="D22" s="143">
        <f>SUM(D23:D25)</f>
        <v>1562941585</v>
      </c>
      <c r="E22" s="143">
        <f>SUM(E23:E25)</f>
        <v>866436555</v>
      </c>
      <c r="F22" s="143"/>
      <c r="G22" s="143">
        <f>SUM(G23:G25)</f>
        <v>131724555</v>
      </c>
      <c r="H22" s="143">
        <f>SUM(H23:H25)</f>
        <v>1694666140</v>
      </c>
      <c r="I22" s="143">
        <f>SUM(I23:I25)</f>
        <v>734712000</v>
      </c>
      <c r="J22" s="34">
        <f t="shared" si="7"/>
        <v>1694666140</v>
      </c>
    </row>
    <row r="23" spans="1:10" ht="15">
      <c r="A23" s="84">
        <v>1</v>
      </c>
      <c r="B23" s="135" t="s">
        <v>116</v>
      </c>
      <c r="C23" s="153">
        <v>344250000</v>
      </c>
      <c r="D23" s="81">
        <f>C23-E23</f>
        <v>339585200</v>
      </c>
      <c r="E23" s="81">
        <v>4664800</v>
      </c>
      <c r="F23" s="151">
        <v>0.0667</v>
      </c>
      <c r="G23" s="81">
        <v>4664800</v>
      </c>
      <c r="H23" s="81">
        <f>D23+G23</f>
        <v>344250000</v>
      </c>
      <c r="I23" s="81">
        <f>C23-H23</f>
        <v>0</v>
      </c>
      <c r="J23" s="34">
        <f aca="true" t="shared" si="9" ref="J23:J35">D23+G23</f>
        <v>344250000</v>
      </c>
    </row>
    <row r="24" spans="1:10" ht="15">
      <c r="A24" s="84">
        <v>2</v>
      </c>
      <c r="B24" s="135" t="s">
        <v>113</v>
      </c>
      <c r="C24" s="153">
        <v>1161600000</v>
      </c>
      <c r="D24" s="81">
        <f>C24-E24</f>
        <v>349409280</v>
      </c>
      <c r="E24" s="81">
        <v>812190720</v>
      </c>
      <c r="F24" s="151">
        <v>0.0667</v>
      </c>
      <c r="G24" s="148">
        <f>C24*F24</f>
        <v>77478720</v>
      </c>
      <c r="H24" s="81">
        <f>D24+G24</f>
        <v>426888000</v>
      </c>
      <c r="I24" s="81">
        <f>C24-H24</f>
        <v>734712000</v>
      </c>
      <c r="J24" s="34">
        <f t="shared" si="9"/>
        <v>426888000</v>
      </c>
    </row>
    <row r="25" spans="1:10" ht="15">
      <c r="A25" s="84">
        <v>3</v>
      </c>
      <c r="B25" s="135" t="s">
        <v>117</v>
      </c>
      <c r="C25" s="153">
        <v>923528140</v>
      </c>
      <c r="D25" s="81">
        <f>C25-E25</f>
        <v>873947105</v>
      </c>
      <c r="E25" s="81">
        <f>14057231+12947800+10921735+11654269</f>
        <v>49581035</v>
      </c>
      <c r="F25" s="151">
        <v>0.0667</v>
      </c>
      <c r="G25" s="81">
        <f>14057231+12947800+10921735+11654269</f>
        <v>49581035</v>
      </c>
      <c r="H25" s="81">
        <f>D25+G25</f>
        <v>923528140</v>
      </c>
      <c r="I25" s="81">
        <f>C25-H25</f>
        <v>0</v>
      </c>
      <c r="J25" s="34">
        <f t="shared" si="9"/>
        <v>923528140</v>
      </c>
    </row>
    <row r="26" spans="1:10" ht="15">
      <c r="A26" s="68" t="s">
        <v>91</v>
      </c>
      <c r="B26" s="137" t="s">
        <v>232</v>
      </c>
      <c r="C26" s="143">
        <f>C27+C138</f>
        <v>2553602500</v>
      </c>
      <c r="D26" s="143">
        <f>D27+D138</f>
        <v>1916418500</v>
      </c>
      <c r="E26" s="143">
        <f>E27+E138</f>
        <v>637184000</v>
      </c>
      <c r="F26" s="143"/>
      <c r="G26" s="143">
        <f>G27+G138</f>
        <v>167170950</v>
      </c>
      <c r="H26" s="143">
        <f>H27+H138</f>
        <v>2083589450</v>
      </c>
      <c r="I26" s="143">
        <f>I27+I138</f>
        <v>470013050</v>
      </c>
      <c r="J26" s="34">
        <f t="shared" si="9"/>
        <v>2083589450</v>
      </c>
    </row>
    <row r="27" spans="1:10" ht="15">
      <c r="A27" s="68">
        <v>1</v>
      </c>
      <c r="B27" s="134" t="s">
        <v>230</v>
      </c>
      <c r="C27" s="143">
        <f aca="true" t="shared" si="10" ref="C27:I27">SUM(C28:C137)</f>
        <v>1723696500</v>
      </c>
      <c r="D27" s="143">
        <f t="shared" si="10"/>
        <v>1377012500</v>
      </c>
      <c r="E27" s="143">
        <f t="shared" si="10"/>
        <v>346684000</v>
      </c>
      <c r="F27" s="143">
        <f t="shared" si="10"/>
        <v>20.424999999999965</v>
      </c>
      <c r="G27" s="143">
        <f t="shared" si="10"/>
        <v>49087500</v>
      </c>
      <c r="H27" s="143">
        <f t="shared" si="10"/>
        <v>1426100000</v>
      </c>
      <c r="I27" s="143">
        <f t="shared" si="10"/>
        <v>297596500</v>
      </c>
      <c r="J27" s="34">
        <f t="shared" si="9"/>
        <v>1426100000</v>
      </c>
    </row>
    <row r="28" spans="1:10" ht="15">
      <c r="A28" s="84" t="s">
        <v>86</v>
      </c>
      <c r="B28" s="135" t="s">
        <v>118</v>
      </c>
      <c r="C28" s="153">
        <v>162900000</v>
      </c>
      <c r="D28" s="81">
        <v>162900000</v>
      </c>
      <c r="E28" s="81">
        <v>0</v>
      </c>
      <c r="F28" s="151">
        <v>0.125</v>
      </c>
      <c r="G28" s="148"/>
      <c r="H28" s="81">
        <f>D28+G28</f>
        <v>162900000</v>
      </c>
      <c r="I28" s="81">
        <f>C28-H28</f>
        <v>0</v>
      </c>
      <c r="J28" s="34">
        <f t="shared" si="9"/>
        <v>162900000</v>
      </c>
    </row>
    <row r="29" spans="1:10" ht="15">
      <c r="A29" s="84" t="s">
        <v>88</v>
      </c>
      <c r="B29" s="135" t="s">
        <v>119</v>
      </c>
      <c r="C29" s="153">
        <v>6499500</v>
      </c>
      <c r="D29" s="81">
        <v>6499500</v>
      </c>
      <c r="E29" s="81">
        <v>0</v>
      </c>
      <c r="F29" s="151">
        <v>0.125</v>
      </c>
      <c r="G29" s="148"/>
      <c r="H29" s="81">
        <f aca="true" t="shared" si="11" ref="H29:H91">D29+G29</f>
        <v>6499500</v>
      </c>
      <c r="I29" s="81">
        <f aca="true" t="shared" si="12" ref="I29:I91">C29-H29</f>
        <v>0</v>
      </c>
      <c r="J29" s="34">
        <f t="shared" si="9"/>
        <v>6499500</v>
      </c>
    </row>
    <row r="30" spans="1:10" ht="15">
      <c r="A30" s="84" t="s">
        <v>233</v>
      </c>
      <c r="B30" s="135" t="s">
        <v>495</v>
      </c>
      <c r="C30" s="153">
        <v>46100000</v>
      </c>
      <c r="D30" s="81">
        <v>18440000</v>
      </c>
      <c r="E30" s="81">
        <v>27660000</v>
      </c>
      <c r="F30" s="151">
        <v>0.125</v>
      </c>
      <c r="G30" s="148">
        <f>C30*F30</f>
        <v>5762500</v>
      </c>
      <c r="H30" s="81">
        <f t="shared" si="11"/>
        <v>24202500</v>
      </c>
      <c r="I30" s="81">
        <f t="shared" si="12"/>
        <v>21897500</v>
      </c>
      <c r="J30" s="34">
        <f t="shared" si="9"/>
        <v>24202500</v>
      </c>
    </row>
    <row r="31" spans="1:10" ht="15">
      <c r="A31" s="84" t="s">
        <v>234</v>
      </c>
      <c r="B31" s="135" t="s">
        <v>219</v>
      </c>
      <c r="C31" s="153">
        <v>23760000</v>
      </c>
      <c r="D31" s="81">
        <v>23760000</v>
      </c>
      <c r="E31" s="81"/>
      <c r="F31" s="151">
        <v>0.125</v>
      </c>
      <c r="G31" s="148"/>
      <c r="H31" s="81">
        <f t="shared" si="11"/>
        <v>23760000</v>
      </c>
      <c r="I31" s="81">
        <f t="shared" si="12"/>
        <v>0</v>
      </c>
      <c r="J31" s="34">
        <f t="shared" si="9"/>
        <v>23760000</v>
      </c>
    </row>
    <row r="32" spans="1:10" ht="15">
      <c r="A32" s="84" t="s">
        <v>235</v>
      </c>
      <c r="B32" s="135" t="s">
        <v>121</v>
      </c>
      <c r="C32" s="153">
        <v>9500000</v>
      </c>
      <c r="D32" s="81">
        <v>9500000</v>
      </c>
      <c r="E32" s="81"/>
      <c r="F32" s="151">
        <v>0.125</v>
      </c>
      <c r="G32" s="148"/>
      <c r="H32" s="81">
        <f t="shared" si="11"/>
        <v>9500000</v>
      </c>
      <c r="I32" s="81">
        <f t="shared" si="12"/>
        <v>0</v>
      </c>
      <c r="J32" s="34">
        <f t="shared" si="9"/>
        <v>9500000</v>
      </c>
    </row>
    <row r="33" spans="1:10" ht="15">
      <c r="A33" s="84" t="s">
        <v>236</v>
      </c>
      <c r="B33" s="135" t="s">
        <v>122</v>
      </c>
      <c r="C33" s="153">
        <v>4300000</v>
      </c>
      <c r="D33" s="81">
        <v>4300000</v>
      </c>
      <c r="E33" s="81"/>
      <c r="F33" s="151">
        <v>0.2</v>
      </c>
      <c r="G33" s="148"/>
      <c r="H33" s="81">
        <f t="shared" si="11"/>
        <v>4300000</v>
      </c>
      <c r="I33" s="81">
        <f t="shared" si="12"/>
        <v>0</v>
      </c>
      <c r="J33" s="34">
        <f t="shared" si="9"/>
        <v>4300000</v>
      </c>
    </row>
    <row r="34" spans="1:10" ht="15">
      <c r="A34" s="84" t="s">
        <v>237</v>
      </c>
      <c r="B34" s="135" t="s">
        <v>123</v>
      </c>
      <c r="C34" s="153">
        <v>10750000</v>
      </c>
      <c r="D34" s="81">
        <v>10750000</v>
      </c>
      <c r="E34" s="81"/>
      <c r="F34" s="151">
        <v>0.2</v>
      </c>
      <c r="G34" s="148"/>
      <c r="H34" s="81">
        <f t="shared" si="11"/>
        <v>10750000</v>
      </c>
      <c r="I34" s="81">
        <f t="shared" si="12"/>
        <v>0</v>
      </c>
      <c r="J34" s="34">
        <f t="shared" si="9"/>
        <v>10750000</v>
      </c>
    </row>
    <row r="35" spans="1:10" ht="15">
      <c r="A35" s="84" t="s">
        <v>238</v>
      </c>
      <c r="B35" s="135" t="s">
        <v>124</v>
      </c>
      <c r="C35" s="153">
        <v>35000000</v>
      </c>
      <c r="D35" s="81">
        <v>35000000</v>
      </c>
      <c r="E35" s="81"/>
      <c r="F35" s="151">
        <v>0.2</v>
      </c>
      <c r="G35" s="148"/>
      <c r="H35" s="81">
        <f t="shared" si="11"/>
        <v>35000000</v>
      </c>
      <c r="I35" s="81">
        <f t="shared" si="12"/>
        <v>0</v>
      </c>
      <c r="J35" s="34">
        <f t="shared" si="9"/>
        <v>35000000</v>
      </c>
    </row>
    <row r="36" spans="1:9" ht="15">
      <c r="A36" s="84" t="s">
        <v>239</v>
      </c>
      <c r="B36" s="135" t="s">
        <v>125</v>
      </c>
      <c r="C36" s="153">
        <v>25800000</v>
      </c>
      <c r="D36" s="81">
        <v>29025000</v>
      </c>
      <c r="E36" s="81">
        <v>-3225000</v>
      </c>
      <c r="F36" s="151">
        <v>0.125</v>
      </c>
      <c r="G36" s="148">
        <f>E36</f>
        <v>-3225000</v>
      </c>
      <c r="H36" s="81">
        <f t="shared" si="11"/>
        <v>25800000</v>
      </c>
      <c r="I36" s="81">
        <f t="shared" si="12"/>
        <v>0</v>
      </c>
    </row>
    <row r="37" spans="1:9" ht="15">
      <c r="A37" s="84" t="s">
        <v>240</v>
      </c>
      <c r="B37" s="135" t="s">
        <v>126</v>
      </c>
      <c r="C37" s="153">
        <v>40000000</v>
      </c>
      <c r="D37" s="81">
        <v>40000000</v>
      </c>
      <c r="E37" s="81"/>
      <c r="F37" s="151">
        <v>0.2</v>
      </c>
      <c r="G37" s="148"/>
      <c r="H37" s="81">
        <f t="shared" si="11"/>
        <v>40000000</v>
      </c>
      <c r="I37" s="81">
        <f t="shared" si="12"/>
        <v>0</v>
      </c>
    </row>
    <row r="38" spans="1:9" ht="15">
      <c r="A38" s="84" t="s">
        <v>241</v>
      </c>
      <c r="B38" s="135" t="s">
        <v>127</v>
      </c>
      <c r="C38" s="153">
        <v>43000000</v>
      </c>
      <c r="D38" s="81">
        <v>43000000</v>
      </c>
      <c r="E38" s="81"/>
      <c r="F38" s="151">
        <v>0.2</v>
      </c>
      <c r="G38" s="148"/>
      <c r="H38" s="81">
        <f t="shared" si="11"/>
        <v>43000000</v>
      </c>
      <c r="I38" s="81">
        <f t="shared" si="12"/>
        <v>0</v>
      </c>
    </row>
    <row r="39" spans="1:9" ht="15">
      <c r="A39" s="84" t="s">
        <v>242</v>
      </c>
      <c r="B39" s="135" t="s">
        <v>128</v>
      </c>
      <c r="C39" s="153">
        <v>8900000</v>
      </c>
      <c r="D39" s="81">
        <v>8900000</v>
      </c>
      <c r="E39" s="81"/>
      <c r="F39" s="151">
        <v>0.2</v>
      </c>
      <c r="G39" s="148"/>
      <c r="H39" s="81">
        <f t="shared" si="11"/>
        <v>8900000</v>
      </c>
      <c r="I39" s="81">
        <f t="shared" si="12"/>
        <v>0</v>
      </c>
    </row>
    <row r="40" spans="1:9" ht="15">
      <c r="A40" s="84" t="s">
        <v>243</v>
      </c>
      <c r="B40" s="135" t="s">
        <v>129</v>
      </c>
      <c r="C40" s="153">
        <v>18540000</v>
      </c>
      <c r="D40" s="81">
        <v>18540000</v>
      </c>
      <c r="E40" s="81"/>
      <c r="F40" s="151">
        <v>0.2</v>
      </c>
      <c r="G40" s="148"/>
      <c r="H40" s="81">
        <f t="shared" si="11"/>
        <v>18540000</v>
      </c>
      <c r="I40" s="81">
        <f t="shared" si="12"/>
        <v>0</v>
      </c>
    </row>
    <row r="41" spans="1:9" ht="15">
      <c r="A41" s="84" t="s">
        <v>244</v>
      </c>
      <c r="B41" s="135" t="s">
        <v>130</v>
      </c>
      <c r="C41" s="153">
        <v>57900000</v>
      </c>
      <c r="D41" s="81">
        <v>65137500</v>
      </c>
      <c r="E41" s="81">
        <v>-7237500</v>
      </c>
      <c r="F41" s="151">
        <v>0.2</v>
      </c>
      <c r="G41" s="148">
        <f>E41</f>
        <v>-7237500</v>
      </c>
      <c r="H41" s="81">
        <f t="shared" si="11"/>
        <v>57900000</v>
      </c>
      <c r="I41" s="81">
        <f t="shared" si="12"/>
        <v>0</v>
      </c>
    </row>
    <row r="42" spans="1:9" ht="15">
      <c r="A42" s="84" t="s">
        <v>245</v>
      </c>
      <c r="B42" s="135" t="s">
        <v>189</v>
      </c>
      <c r="C42" s="153">
        <v>7500000</v>
      </c>
      <c r="D42" s="81">
        <v>7500000</v>
      </c>
      <c r="E42" s="81"/>
      <c r="F42" s="151">
        <v>0.2</v>
      </c>
      <c r="G42" s="148"/>
      <c r="H42" s="81">
        <f t="shared" si="11"/>
        <v>7500000</v>
      </c>
      <c r="I42" s="81">
        <f t="shared" si="12"/>
        <v>0</v>
      </c>
    </row>
    <row r="43" spans="1:9" ht="15">
      <c r="A43" s="84" t="s">
        <v>246</v>
      </c>
      <c r="B43" s="135" t="s">
        <v>131</v>
      </c>
      <c r="C43" s="153">
        <v>2500000</v>
      </c>
      <c r="D43" s="81">
        <v>2500000</v>
      </c>
      <c r="E43" s="81"/>
      <c r="F43" s="151">
        <v>0.2</v>
      </c>
      <c r="G43" s="148"/>
      <c r="H43" s="81">
        <f t="shared" si="11"/>
        <v>2500000</v>
      </c>
      <c r="I43" s="81">
        <f t="shared" si="12"/>
        <v>0</v>
      </c>
    </row>
    <row r="44" spans="1:9" ht="15">
      <c r="A44" s="84" t="s">
        <v>247</v>
      </c>
      <c r="B44" s="135" t="s">
        <v>211</v>
      </c>
      <c r="C44" s="153">
        <v>5560000</v>
      </c>
      <c r="D44" s="81">
        <v>5560000</v>
      </c>
      <c r="E44" s="81"/>
      <c r="F44" s="151">
        <v>0.125</v>
      </c>
      <c r="G44" s="148"/>
      <c r="H44" s="81">
        <f t="shared" si="11"/>
        <v>5560000</v>
      </c>
      <c r="I44" s="81">
        <f t="shared" si="12"/>
        <v>0</v>
      </c>
    </row>
    <row r="45" spans="1:9" ht="15">
      <c r="A45" s="84" t="s">
        <v>248</v>
      </c>
      <c r="B45" s="135" t="s">
        <v>132</v>
      </c>
      <c r="C45" s="153">
        <v>11880000</v>
      </c>
      <c r="D45" s="81">
        <v>11880000</v>
      </c>
      <c r="E45" s="81"/>
      <c r="F45" s="151">
        <v>0.125</v>
      </c>
      <c r="G45" s="148"/>
      <c r="H45" s="81">
        <f t="shared" si="11"/>
        <v>11880000</v>
      </c>
      <c r="I45" s="81">
        <f t="shared" si="12"/>
        <v>0</v>
      </c>
    </row>
    <row r="46" spans="1:9" ht="15">
      <c r="A46" s="84" t="s">
        <v>249</v>
      </c>
      <c r="B46" s="135" t="s">
        <v>133</v>
      </c>
      <c r="C46" s="153">
        <v>20000000</v>
      </c>
      <c r="D46" s="81">
        <v>20000000</v>
      </c>
      <c r="E46" s="81"/>
      <c r="F46" s="151">
        <v>0.2</v>
      </c>
      <c r="G46" s="148"/>
      <c r="H46" s="81">
        <f t="shared" si="11"/>
        <v>20000000</v>
      </c>
      <c r="I46" s="81">
        <f t="shared" si="12"/>
        <v>0</v>
      </c>
    </row>
    <row r="47" spans="1:9" ht="15">
      <c r="A47" s="84" t="s">
        <v>250</v>
      </c>
      <c r="B47" s="135" t="s">
        <v>134</v>
      </c>
      <c r="C47" s="153">
        <v>3000000</v>
      </c>
      <c r="D47" s="81">
        <v>3000000</v>
      </c>
      <c r="E47" s="81"/>
      <c r="F47" s="151">
        <v>0.2</v>
      </c>
      <c r="G47" s="148"/>
      <c r="H47" s="81">
        <f t="shared" si="11"/>
        <v>3000000</v>
      </c>
      <c r="I47" s="81">
        <f t="shared" si="12"/>
        <v>0</v>
      </c>
    </row>
    <row r="48" spans="1:9" ht="15">
      <c r="A48" s="84" t="s">
        <v>251</v>
      </c>
      <c r="B48" s="135" t="s">
        <v>135</v>
      </c>
      <c r="C48" s="153">
        <v>9500000</v>
      </c>
      <c r="D48" s="81">
        <v>9500000</v>
      </c>
      <c r="E48" s="81"/>
      <c r="F48" s="151">
        <v>0.125</v>
      </c>
      <c r="G48" s="148"/>
      <c r="H48" s="81">
        <f t="shared" si="11"/>
        <v>9500000</v>
      </c>
      <c r="I48" s="81">
        <f t="shared" si="12"/>
        <v>0</v>
      </c>
    </row>
    <row r="49" spans="1:9" ht="15">
      <c r="A49" s="84" t="s">
        <v>252</v>
      </c>
      <c r="B49" s="135" t="s">
        <v>136</v>
      </c>
      <c r="C49" s="153">
        <v>5500000</v>
      </c>
      <c r="D49" s="81">
        <v>5500000</v>
      </c>
      <c r="E49" s="81"/>
      <c r="F49" s="151">
        <v>0.2</v>
      </c>
      <c r="G49" s="148"/>
      <c r="H49" s="81">
        <f t="shared" si="11"/>
        <v>5500000</v>
      </c>
      <c r="I49" s="81">
        <f t="shared" si="12"/>
        <v>0</v>
      </c>
    </row>
    <row r="50" spans="1:9" ht="15">
      <c r="A50" s="84" t="s">
        <v>253</v>
      </c>
      <c r="B50" s="135" t="s">
        <v>137</v>
      </c>
      <c r="C50" s="153">
        <v>9300000</v>
      </c>
      <c r="D50" s="81">
        <v>9300000</v>
      </c>
      <c r="E50" s="81"/>
      <c r="F50" s="151">
        <v>0.2</v>
      </c>
      <c r="G50" s="148"/>
      <c r="H50" s="81">
        <f t="shared" si="11"/>
        <v>9300000</v>
      </c>
      <c r="I50" s="81">
        <f t="shared" si="12"/>
        <v>0</v>
      </c>
    </row>
    <row r="51" spans="1:9" ht="15">
      <c r="A51" s="84" t="s">
        <v>254</v>
      </c>
      <c r="B51" s="135" t="s">
        <v>138</v>
      </c>
      <c r="C51" s="153">
        <v>20000000</v>
      </c>
      <c r="D51" s="81">
        <v>20000000</v>
      </c>
      <c r="E51" s="81"/>
      <c r="F51" s="151">
        <v>0.2</v>
      </c>
      <c r="G51" s="148"/>
      <c r="H51" s="81">
        <f t="shared" si="11"/>
        <v>20000000</v>
      </c>
      <c r="I51" s="81">
        <f t="shared" si="12"/>
        <v>0</v>
      </c>
    </row>
    <row r="52" spans="1:9" ht="15">
      <c r="A52" s="84" t="s">
        <v>255</v>
      </c>
      <c r="B52" s="135" t="s">
        <v>139</v>
      </c>
      <c r="C52" s="153">
        <v>7500000</v>
      </c>
      <c r="D52" s="81">
        <v>7500000</v>
      </c>
      <c r="E52" s="81"/>
      <c r="F52" s="151">
        <v>0.2</v>
      </c>
      <c r="G52" s="148"/>
      <c r="H52" s="81">
        <f t="shared" si="11"/>
        <v>7500000</v>
      </c>
      <c r="I52" s="81">
        <f t="shared" si="12"/>
        <v>0</v>
      </c>
    </row>
    <row r="53" spans="1:9" ht="15">
      <c r="A53" s="84" t="s">
        <v>256</v>
      </c>
      <c r="B53" s="135" t="s">
        <v>140</v>
      </c>
      <c r="C53" s="153">
        <v>2250000</v>
      </c>
      <c r="D53" s="81">
        <v>2250000</v>
      </c>
      <c r="E53" s="81"/>
      <c r="F53" s="151">
        <v>0.2</v>
      </c>
      <c r="G53" s="148"/>
      <c r="H53" s="81">
        <f t="shared" si="11"/>
        <v>2250000</v>
      </c>
      <c r="I53" s="81">
        <f t="shared" si="12"/>
        <v>0</v>
      </c>
    </row>
    <row r="54" spans="1:9" ht="15">
      <c r="A54" s="84" t="s">
        <v>257</v>
      </c>
      <c r="B54" s="135" t="s">
        <v>141</v>
      </c>
      <c r="C54" s="153">
        <v>10920000</v>
      </c>
      <c r="D54" s="81">
        <v>10920000</v>
      </c>
      <c r="E54" s="81"/>
      <c r="F54" s="151">
        <v>0.125</v>
      </c>
      <c r="G54" s="148"/>
      <c r="H54" s="81">
        <f t="shared" si="11"/>
        <v>10920000</v>
      </c>
      <c r="I54" s="81">
        <f t="shared" si="12"/>
        <v>0</v>
      </c>
    </row>
    <row r="55" spans="1:9" ht="15">
      <c r="A55" s="84" t="s">
        <v>258</v>
      </c>
      <c r="B55" s="135" t="s">
        <v>142</v>
      </c>
      <c r="C55" s="153">
        <v>9830000</v>
      </c>
      <c r="D55" s="81">
        <v>9830000</v>
      </c>
      <c r="E55" s="81"/>
      <c r="F55" s="151">
        <v>0.2</v>
      </c>
      <c r="G55" s="148"/>
      <c r="H55" s="81">
        <f t="shared" si="11"/>
        <v>9830000</v>
      </c>
      <c r="I55" s="81">
        <f t="shared" si="12"/>
        <v>0</v>
      </c>
    </row>
    <row r="56" spans="1:9" ht="15">
      <c r="A56" s="84" t="s">
        <v>259</v>
      </c>
      <c r="B56" s="135" t="s">
        <v>143</v>
      </c>
      <c r="C56" s="153">
        <v>10000000</v>
      </c>
      <c r="D56" s="81">
        <v>9500000</v>
      </c>
      <c r="E56" s="81">
        <v>500000</v>
      </c>
      <c r="F56" s="151">
        <v>0.2</v>
      </c>
      <c r="G56" s="148">
        <f>E56</f>
        <v>500000</v>
      </c>
      <c r="H56" s="81">
        <f t="shared" si="11"/>
        <v>10000000</v>
      </c>
      <c r="I56" s="81">
        <f t="shared" si="12"/>
        <v>0</v>
      </c>
    </row>
    <row r="57" spans="1:9" ht="15">
      <c r="A57" s="84" t="s">
        <v>260</v>
      </c>
      <c r="B57" s="135" t="s">
        <v>144</v>
      </c>
      <c r="C57" s="153">
        <v>20000000</v>
      </c>
      <c r="D57" s="81">
        <v>19000000</v>
      </c>
      <c r="E57" s="81">
        <v>1000000</v>
      </c>
      <c r="F57" s="151">
        <v>0.2</v>
      </c>
      <c r="G57" s="148">
        <f>E57</f>
        <v>1000000</v>
      </c>
      <c r="H57" s="81">
        <f t="shared" si="11"/>
        <v>20000000</v>
      </c>
      <c r="I57" s="81">
        <f t="shared" si="12"/>
        <v>0</v>
      </c>
    </row>
    <row r="58" spans="1:9" ht="15">
      <c r="A58" s="84" t="s">
        <v>261</v>
      </c>
      <c r="B58" s="135" t="s">
        <v>145</v>
      </c>
      <c r="C58" s="153">
        <v>6750000</v>
      </c>
      <c r="D58" s="81">
        <v>6750000</v>
      </c>
      <c r="E58" s="81"/>
      <c r="F58" s="151">
        <v>0.2</v>
      </c>
      <c r="G58" s="148"/>
      <c r="H58" s="81">
        <f t="shared" si="11"/>
        <v>6750000</v>
      </c>
      <c r="I58" s="81">
        <f t="shared" si="12"/>
        <v>0</v>
      </c>
    </row>
    <row r="59" spans="1:9" ht="15">
      <c r="A59" s="84" t="s">
        <v>262</v>
      </c>
      <c r="B59" s="135" t="s">
        <v>645</v>
      </c>
      <c r="C59" s="153">
        <v>5500000</v>
      </c>
      <c r="D59" s="81">
        <v>5500000</v>
      </c>
      <c r="E59" s="81"/>
      <c r="F59" s="151">
        <v>0.2</v>
      </c>
      <c r="G59" s="148"/>
      <c r="H59" s="81">
        <f t="shared" si="11"/>
        <v>5500000</v>
      </c>
      <c r="I59" s="81">
        <f t="shared" si="12"/>
        <v>0</v>
      </c>
    </row>
    <row r="60" spans="1:9" ht="15">
      <c r="A60" s="84" t="s">
        <v>263</v>
      </c>
      <c r="B60" s="135" t="s">
        <v>147</v>
      </c>
      <c r="C60" s="153">
        <v>9000000</v>
      </c>
      <c r="D60" s="81">
        <v>10125000</v>
      </c>
      <c r="E60" s="81">
        <v>-1125000</v>
      </c>
      <c r="F60" s="151">
        <v>0.125</v>
      </c>
      <c r="G60" s="148">
        <f>E60</f>
        <v>-1125000</v>
      </c>
      <c r="H60" s="81">
        <f t="shared" si="11"/>
        <v>9000000</v>
      </c>
      <c r="I60" s="81">
        <f t="shared" si="12"/>
        <v>0</v>
      </c>
    </row>
    <row r="61" spans="1:9" ht="15">
      <c r="A61" s="84" t="s">
        <v>264</v>
      </c>
      <c r="B61" s="135" t="s">
        <v>148</v>
      </c>
      <c r="C61" s="153">
        <v>7600000</v>
      </c>
      <c r="D61" s="81">
        <v>7600000</v>
      </c>
      <c r="E61" s="81"/>
      <c r="F61" s="151">
        <v>0.2</v>
      </c>
      <c r="G61" s="148"/>
      <c r="H61" s="81">
        <f t="shared" si="11"/>
        <v>7600000</v>
      </c>
      <c r="I61" s="81">
        <f t="shared" si="12"/>
        <v>0</v>
      </c>
    </row>
    <row r="62" spans="1:9" ht="15">
      <c r="A62" s="84" t="s">
        <v>265</v>
      </c>
      <c r="B62" s="135" t="s">
        <v>489</v>
      </c>
      <c r="C62" s="153">
        <v>10000000</v>
      </c>
      <c r="D62" s="81">
        <v>12000000</v>
      </c>
      <c r="E62" s="81">
        <v>-2000000</v>
      </c>
      <c r="F62" s="151">
        <v>0.2</v>
      </c>
      <c r="G62" s="148">
        <f>E62</f>
        <v>-2000000</v>
      </c>
      <c r="H62" s="81">
        <f t="shared" si="11"/>
        <v>10000000</v>
      </c>
      <c r="I62" s="81">
        <f t="shared" si="12"/>
        <v>0</v>
      </c>
    </row>
    <row r="63" spans="1:9" ht="15">
      <c r="A63" s="84" t="s">
        <v>266</v>
      </c>
      <c r="B63" s="135" t="s">
        <v>150</v>
      </c>
      <c r="C63" s="153">
        <v>7800000</v>
      </c>
      <c r="D63" s="81">
        <v>7800000</v>
      </c>
      <c r="E63" s="81"/>
      <c r="F63" s="151">
        <v>0.125</v>
      </c>
      <c r="G63" s="148"/>
      <c r="H63" s="81">
        <f t="shared" si="11"/>
        <v>7800000</v>
      </c>
      <c r="I63" s="81">
        <f t="shared" si="12"/>
        <v>0</v>
      </c>
    </row>
    <row r="64" spans="1:9" ht="15">
      <c r="A64" s="84" t="s">
        <v>267</v>
      </c>
      <c r="B64" s="135" t="s">
        <v>151</v>
      </c>
      <c r="C64" s="153">
        <v>7200000</v>
      </c>
      <c r="D64" s="81">
        <v>7200000</v>
      </c>
      <c r="E64" s="81"/>
      <c r="F64" s="151">
        <v>0.2</v>
      </c>
      <c r="G64" s="148"/>
      <c r="H64" s="81">
        <f t="shared" si="11"/>
        <v>7200000</v>
      </c>
      <c r="I64" s="81">
        <f t="shared" si="12"/>
        <v>0</v>
      </c>
    </row>
    <row r="65" spans="1:9" ht="15">
      <c r="A65" s="84" t="s">
        <v>268</v>
      </c>
      <c r="B65" s="135" t="s">
        <v>152</v>
      </c>
      <c r="C65" s="153">
        <v>6800000</v>
      </c>
      <c r="D65" s="81">
        <v>6800000</v>
      </c>
      <c r="E65" s="81"/>
      <c r="F65" s="151">
        <v>0.2</v>
      </c>
      <c r="G65" s="148"/>
      <c r="H65" s="81">
        <f t="shared" si="11"/>
        <v>6800000</v>
      </c>
      <c r="I65" s="81">
        <f t="shared" si="12"/>
        <v>0</v>
      </c>
    </row>
    <row r="66" spans="1:9" ht="15">
      <c r="A66" s="84" t="s">
        <v>269</v>
      </c>
      <c r="B66" s="135" t="s">
        <v>153</v>
      </c>
      <c r="C66" s="153">
        <v>8600000</v>
      </c>
      <c r="D66" s="81">
        <v>9675000</v>
      </c>
      <c r="E66" s="81">
        <v>-1075000</v>
      </c>
      <c r="F66" s="151">
        <v>0.125</v>
      </c>
      <c r="G66" s="148">
        <f>E66</f>
        <v>-1075000</v>
      </c>
      <c r="H66" s="81">
        <f t="shared" si="11"/>
        <v>8600000</v>
      </c>
      <c r="I66" s="81">
        <f t="shared" si="12"/>
        <v>0</v>
      </c>
    </row>
    <row r="67" spans="1:9" ht="15">
      <c r="A67" s="84" t="s">
        <v>270</v>
      </c>
      <c r="B67" s="135" t="s">
        <v>154</v>
      </c>
      <c r="C67" s="153">
        <v>80000000</v>
      </c>
      <c r="D67" s="81">
        <v>90000000</v>
      </c>
      <c r="E67" s="81">
        <v>-10000000</v>
      </c>
      <c r="F67" s="151">
        <v>0.2</v>
      </c>
      <c r="G67" s="148">
        <f>E67</f>
        <v>-10000000</v>
      </c>
      <c r="H67" s="81">
        <f t="shared" si="11"/>
        <v>80000000</v>
      </c>
      <c r="I67" s="81">
        <f t="shared" si="12"/>
        <v>0</v>
      </c>
    </row>
    <row r="68" spans="1:9" ht="15">
      <c r="A68" s="84" t="s">
        <v>271</v>
      </c>
      <c r="B68" s="135" t="s">
        <v>155</v>
      </c>
      <c r="C68" s="153">
        <v>44000000</v>
      </c>
      <c r="D68" s="81">
        <v>49500000</v>
      </c>
      <c r="E68" s="81">
        <v>-5500000</v>
      </c>
      <c r="F68" s="151">
        <v>0.2</v>
      </c>
      <c r="G68" s="148">
        <f>E68</f>
        <v>-5500000</v>
      </c>
      <c r="H68" s="81">
        <f t="shared" si="11"/>
        <v>44000000</v>
      </c>
      <c r="I68" s="81">
        <f t="shared" si="12"/>
        <v>0</v>
      </c>
    </row>
    <row r="69" spans="1:9" ht="15">
      <c r="A69" s="84" t="s">
        <v>272</v>
      </c>
      <c r="B69" s="135" t="s">
        <v>147</v>
      </c>
      <c r="C69" s="153">
        <v>9000000</v>
      </c>
      <c r="D69" s="81">
        <v>10125000</v>
      </c>
      <c r="E69" s="81">
        <v>-1125000</v>
      </c>
      <c r="F69" s="151">
        <v>0.125</v>
      </c>
      <c r="G69" s="148">
        <f>E69</f>
        <v>-1125000</v>
      </c>
      <c r="H69" s="81">
        <f t="shared" si="11"/>
        <v>9000000</v>
      </c>
      <c r="I69" s="81">
        <f t="shared" si="12"/>
        <v>0</v>
      </c>
    </row>
    <row r="70" spans="1:9" ht="15">
      <c r="A70" s="84" t="s">
        <v>273</v>
      </c>
      <c r="B70" s="135" t="s">
        <v>156</v>
      </c>
      <c r="C70" s="153">
        <v>7070000</v>
      </c>
      <c r="D70" s="81">
        <v>7070000</v>
      </c>
      <c r="E70" s="81"/>
      <c r="F70" s="151">
        <v>0.2</v>
      </c>
      <c r="G70" s="148"/>
      <c r="H70" s="81">
        <f t="shared" si="11"/>
        <v>7070000</v>
      </c>
      <c r="I70" s="81">
        <f t="shared" si="12"/>
        <v>0</v>
      </c>
    </row>
    <row r="71" spans="1:9" ht="15">
      <c r="A71" s="84" t="s">
        <v>274</v>
      </c>
      <c r="B71" s="135" t="s">
        <v>137</v>
      </c>
      <c r="C71" s="153">
        <v>9830000</v>
      </c>
      <c r="D71" s="81">
        <v>9830000</v>
      </c>
      <c r="E71" s="81"/>
      <c r="F71" s="151">
        <v>0.2</v>
      </c>
      <c r="G71" s="148"/>
      <c r="H71" s="81">
        <f t="shared" si="11"/>
        <v>9830000</v>
      </c>
      <c r="I71" s="81">
        <f t="shared" si="12"/>
        <v>0</v>
      </c>
    </row>
    <row r="72" spans="1:9" ht="15">
      <c r="A72" s="84" t="s">
        <v>275</v>
      </c>
      <c r="B72" s="135" t="s">
        <v>468</v>
      </c>
      <c r="C72" s="153">
        <v>0</v>
      </c>
      <c r="D72" s="81">
        <v>0</v>
      </c>
      <c r="E72" s="81"/>
      <c r="F72" s="151">
        <v>0.2</v>
      </c>
      <c r="G72" s="148">
        <f>C72*F72</f>
        <v>0</v>
      </c>
      <c r="H72" s="81">
        <f t="shared" si="11"/>
        <v>0</v>
      </c>
      <c r="I72" s="81">
        <f t="shared" si="12"/>
        <v>0</v>
      </c>
    </row>
    <row r="73" spans="1:9" ht="15">
      <c r="A73" s="84" t="s">
        <v>276</v>
      </c>
      <c r="B73" s="135" t="s">
        <v>157</v>
      </c>
      <c r="C73" s="146">
        <v>45000000</v>
      </c>
      <c r="D73" s="81">
        <v>22500000</v>
      </c>
      <c r="E73" s="81">
        <v>22500000</v>
      </c>
      <c r="F73" s="151">
        <v>0.2</v>
      </c>
      <c r="G73" s="148">
        <f>C73*F73</f>
        <v>9000000</v>
      </c>
      <c r="H73" s="81">
        <f t="shared" si="11"/>
        <v>31500000</v>
      </c>
      <c r="I73" s="81">
        <f t="shared" si="12"/>
        <v>13500000</v>
      </c>
    </row>
    <row r="74" spans="1:9" ht="15">
      <c r="A74" s="84" t="s">
        <v>277</v>
      </c>
      <c r="B74" s="135" t="s">
        <v>158</v>
      </c>
      <c r="C74" s="153">
        <v>7875000</v>
      </c>
      <c r="D74" s="81">
        <v>9450000</v>
      </c>
      <c r="E74" s="81">
        <v>-1575000</v>
      </c>
      <c r="F74" s="151">
        <v>0.2</v>
      </c>
      <c r="G74" s="148">
        <f>E74</f>
        <v>-1575000</v>
      </c>
      <c r="H74" s="81">
        <f t="shared" si="11"/>
        <v>7875000</v>
      </c>
      <c r="I74" s="81">
        <f t="shared" si="12"/>
        <v>0</v>
      </c>
    </row>
    <row r="75" spans="1:9" ht="15">
      <c r="A75" s="84" t="s">
        <v>278</v>
      </c>
      <c r="B75" s="135" t="s">
        <v>159</v>
      </c>
      <c r="C75" s="153">
        <v>20000000</v>
      </c>
      <c r="D75" s="81">
        <v>20000000</v>
      </c>
      <c r="E75" s="81"/>
      <c r="F75" s="151">
        <v>0.2</v>
      </c>
      <c r="G75" s="148"/>
      <c r="H75" s="81">
        <f t="shared" si="11"/>
        <v>20000000</v>
      </c>
      <c r="I75" s="81">
        <f t="shared" si="12"/>
        <v>0</v>
      </c>
    </row>
    <row r="76" spans="1:9" ht="15">
      <c r="A76" s="84" t="s">
        <v>279</v>
      </c>
      <c r="B76" s="135" t="s">
        <v>160</v>
      </c>
      <c r="C76" s="153">
        <v>19550000</v>
      </c>
      <c r="D76" s="81">
        <v>3910000</v>
      </c>
      <c r="E76" s="81">
        <v>15640000</v>
      </c>
      <c r="F76" s="151">
        <v>0.2</v>
      </c>
      <c r="G76" s="148">
        <f>C76*F76</f>
        <v>3910000</v>
      </c>
      <c r="H76" s="81">
        <f t="shared" si="11"/>
        <v>7820000</v>
      </c>
      <c r="I76" s="81">
        <f t="shared" si="12"/>
        <v>11730000</v>
      </c>
    </row>
    <row r="77" spans="1:9" ht="15">
      <c r="A77" s="84" t="s">
        <v>280</v>
      </c>
      <c r="B77" s="135" t="s">
        <v>151</v>
      </c>
      <c r="C77" s="153">
        <v>6700000</v>
      </c>
      <c r="D77" s="81">
        <v>6700000</v>
      </c>
      <c r="E77" s="81"/>
      <c r="F77" s="151">
        <v>0.2</v>
      </c>
      <c r="G77" s="148"/>
      <c r="H77" s="81">
        <f t="shared" si="11"/>
        <v>6700000</v>
      </c>
      <c r="I77" s="81">
        <f t="shared" si="12"/>
        <v>0</v>
      </c>
    </row>
    <row r="78" spans="1:9" ht="15">
      <c r="A78" s="84" t="s">
        <v>281</v>
      </c>
      <c r="B78" s="135" t="s">
        <v>161</v>
      </c>
      <c r="C78" s="153">
        <v>25000000</v>
      </c>
      <c r="D78" s="81">
        <v>25000000</v>
      </c>
      <c r="E78" s="81"/>
      <c r="F78" s="151">
        <v>0.2</v>
      </c>
      <c r="G78" s="148"/>
      <c r="H78" s="81">
        <f t="shared" si="11"/>
        <v>25000000</v>
      </c>
      <c r="I78" s="81">
        <f t="shared" si="12"/>
        <v>0</v>
      </c>
    </row>
    <row r="79" spans="1:9" ht="15">
      <c r="A79" s="84" t="s">
        <v>282</v>
      </c>
      <c r="B79" s="135" t="s">
        <v>162</v>
      </c>
      <c r="C79" s="153">
        <v>17000000</v>
      </c>
      <c r="D79" s="81">
        <v>17000000</v>
      </c>
      <c r="E79" s="81"/>
      <c r="F79" s="151">
        <v>0.2</v>
      </c>
      <c r="G79" s="148"/>
      <c r="H79" s="81">
        <f t="shared" si="11"/>
        <v>17000000</v>
      </c>
      <c r="I79" s="81">
        <f t="shared" si="12"/>
        <v>0</v>
      </c>
    </row>
    <row r="80" spans="1:9" ht="15">
      <c r="A80" s="84" t="s">
        <v>283</v>
      </c>
      <c r="B80" s="135" t="s">
        <v>163</v>
      </c>
      <c r="C80" s="153">
        <v>3200000</v>
      </c>
      <c r="D80" s="81">
        <v>3200000</v>
      </c>
      <c r="E80" s="81"/>
      <c r="F80" s="151">
        <v>0.2</v>
      </c>
      <c r="G80" s="148"/>
      <c r="H80" s="81">
        <f t="shared" si="11"/>
        <v>3200000</v>
      </c>
      <c r="I80" s="81">
        <f t="shared" si="12"/>
        <v>0</v>
      </c>
    </row>
    <row r="81" spans="1:9" ht="15">
      <c r="A81" s="84" t="s">
        <v>284</v>
      </c>
      <c r="B81" s="135" t="s">
        <v>164</v>
      </c>
      <c r="C81" s="153">
        <v>1500000</v>
      </c>
      <c r="D81" s="81">
        <v>1500000</v>
      </c>
      <c r="E81" s="81"/>
      <c r="F81" s="151">
        <v>0.2</v>
      </c>
      <c r="G81" s="148"/>
      <c r="H81" s="81">
        <f t="shared" si="11"/>
        <v>1500000</v>
      </c>
      <c r="I81" s="81">
        <f t="shared" si="12"/>
        <v>0</v>
      </c>
    </row>
    <row r="82" spans="1:9" ht="15">
      <c r="A82" s="84" t="s">
        <v>285</v>
      </c>
      <c r="B82" s="135" t="s">
        <v>165</v>
      </c>
      <c r="C82" s="153">
        <v>5200000</v>
      </c>
      <c r="D82" s="81">
        <v>5200000</v>
      </c>
      <c r="E82" s="81"/>
      <c r="F82" s="151">
        <v>0.2</v>
      </c>
      <c r="G82" s="148"/>
      <c r="H82" s="81">
        <f t="shared" si="11"/>
        <v>5200000</v>
      </c>
      <c r="I82" s="81">
        <f t="shared" si="12"/>
        <v>0</v>
      </c>
    </row>
    <row r="83" spans="1:9" ht="15">
      <c r="A83" s="84" t="s">
        <v>286</v>
      </c>
      <c r="B83" s="135" t="s">
        <v>166</v>
      </c>
      <c r="C83" s="153">
        <v>22700000</v>
      </c>
      <c r="D83" s="81">
        <v>22700000</v>
      </c>
      <c r="E83" s="81"/>
      <c r="F83" s="151">
        <v>0.2</v>
      </c>
      <c r="G83" s="148"/>
      <c r="H83" s="81">
        <f t="shared" si="11"/>
        <v>22700000</v>
      </c>
      <c r="I83" s="81">
        <f t="shared" si="12"/>
        <v>0</v>
      </c>
    </row>
    <row r="84" spans="1:9" ht="15">
      <c r="A84" s="84" t="s">
        <v>287</v>
      </c>
      <c r="B84" s="135" t="s">
        <v>168</v>
      </c>
      <c r="C84" s="153">
        <v>14500000</v>
      </c>
      <c r="D84" s="81">
        <v>14500000</v>
      </c>
      <c r="E84" s="81"/>
      <c r="F84" s="151">
        <v>0.2</v>
      </c>
      <c r="G84" s="148"/>
      <c r="H84" s="81">
        <f t="shared" si="11"/>
        <v>14500000</v>
      </c>
      <c r="I84" s="81">
        <f t="shared" si="12"/>
        <v>0</v>
      </c>
    </row>
    <row r="85" spans="1:9" ht="15">
      <c r="A85" s="84" t="s">
        <v>288</v>
      </c>
      <c r="B85" s="135" t="s">
        <v>167</v>
      </c>
      <c r="C85" s="153">
        <v>20000000</v>
      </c>
      <c r="D85" s="81">
        <v>20000000</v>
      </c>
      <c r="E85" s="81"/>
      <c r="F85" s="151">
        <v>0.2</v>
      </c>
      <c r="G85" s="148"/>
      <c r="H85" s="81">
        <f t="shared" si="11"/>
        <v>20000000</v>
      </c>
      <c r="I85" s="81">
        <f t="shared" si="12"/>
        <v>0</v>
      </c>
    </row>
    <row r="86" spans="1:9" ht="15">
      <c r="A86" s="84" t="s">
        <v>289</v>
      </c>
      <c r="B86" s="135" t="s">
        <v>169</v>
      </c>
      <c r="C86" s="153">
        <v>10200000</v>
      </c>
      <c r="D86" s="81">
        <v>10200000</v>
      </c>
      <c r="E86" s="81"/>
      <c r="F86" s="151">
        <v>0.2</v>
      </c>
      <c r="G86" s="148"/>
      <c r="H86" s="81">
        <f t="shared" si="11"/>
        <v>10200000</v>
      </c>
      <c r="I86" s="81">
        <f t="shared" si="12"/>
        <v>0</v>
      </c>
    </row>
    <row r="87" spans="1:9" ht="15">
      <c r="A87" s="84" t="s">
        <v>290</v>
      </c>
      <c r="B87" s="135" t="s">
        <v>170</v>
      </c>
      <c r="C87" s="153">
        <v>16379000</v>
      </c>
      <c r="D87" s="81">
        <v>16379000</v>
      </c>
      <c r="E87" s="81"/>
      <c r="F87" s="151">
        <v>0.2</v>
      </c>
      <c r="G87" s="148"/>
      <c r="H87" s="81">
        <f t="shared" si="11"/>
        <v>16379000</v>
      </c>
      <c r="I87" s="81">
        <f t="shared" si="12"/>
        <v>0</v>
      </c>
    </row>
    <row r="88" spans="1:9" ht="15">
      <c r="A88" s="84" t="s">
        <v>291</v>
      </c>
      <c r="B88" s="135" t="s">
        <v>171</v>
      </c>
      <c r="C88" s="153">
        <v>9500000</v>
      </c>
      <c r="D88" s="81">
        <v>9500000</v>
      </c>
      <c r="E88" s="81"/>
      <c r="F88" s="151">
        <v>0.2</v>
      </c>
      <c r="G88" s="148"/>
      <c r="H88" s="81">
        <f t="shared" si="11"/>
        <v>9500000</v>
      </c>
      <c r="I88" s="81">
        <f t="shared" si="12"/>
        <v>0</v>
      </c>
    </row>
    <row r="89" spans="1:9" ht="15">
      <c r="A89" s="84" t="s">
        <v>292</v>
      </c>
      <c r="B89" s="135" t="s">
        <v>172</v>
      </c>
      <c r="C89" s="153">
        <v>12166000</v>
      </c>
      <c r="D89" s="81">
        <v>12166000</v>
      </c>
      <c r="E89" s="81"/>
      <c r="F89" s="151">
        <v>0.125</v>
      </c>
      <c r="G89" s="148"/>
      <c r="H89" s="81">
        <f t="shared" si="11"/>
        <v>12166000</v>
      </c>
      <c r="I89" s="81">
        <f t="shared" si="12"/>
        <v>0</v>
      </c>
    </row>
    <row r="90" spans="1:9" ht="15">
      <c r="A90" s="84" t="s">
        <v>293</v>
      </c>
      <c r="B90" s="135" t="s">
        <v>173</v>
      </c>
      <c r="C90" s="153">
        <v>25700000</v>
      </c>
      <c r="D90" s="81">
        <v>25700000</v>
      </c>
      <c r="E90" s="81"/>
      <c r="F90" s="151">
        <v>0.2</v>
      </c>
      <c r="G90" s="148"/>
      <c r="H90" s="81">
        <f t="shared" si="11"/>
        <v>25700000</v>
      </c>
      <c r="I90" s="81">
        <f t="shared" si="12"/>
        <v>0</v>
      </c>
    </row>
    <row r="91" spans="1:9" ht="15">
      <c r="A91" s="84" t="s">
        <v>294</v>
      </c>
      <c r="B91" s="135" t="s">
        <v>174</v>
      </c>
      <c r="C91" s="153">
        <v>5400000</v>
      </c>
      <c r="D91" s="81">
        <v>5400000</v>
      </c>
      <c r="E91" s="81"/>
      <c r="F91" s="151">
        <v>0.2</v>
      </c>
      <c r="G91" s="148"/>
      <c r="H91" s="81">
        <f t="shared" si="11"/>
        <v>5400000</v>
      </c>
      <c r="I91" s="81">
        <f t="shared" si="12"/>
        <v>0</v>
      </c>
    </row>
    <row r="92" spans="1:9" ht="15">
      <c r="A92" s="84" t="s">
        <v>295</v>
      </c>
      <c r="B92" s="135" t="s">
        <v>175</v>
      </c>
      <c r="C92" s="153">
        <v>9500000</v>
      </c>
      <c r="D92" s="81">
        <v>9500000</v>
      </c>
      <c r="E92" s="81"/>
      <c r="F92" s="151">
        <v>0.125</v>
      </c>
      <c r="G92" s="148"/>
      <c r="H92" s="81">
        <f aca="true" t="shared" si="13" ref="H92:H137">D92+G92</f>
        <v>9500000</v>
      </c>
      <c r="I92" s="81">
        <f aca="true" t="shared" si="14" ref="I92:I137">C92-H92</f>
        <v>0</v>
      </c>
    </row>
    <row r="93" spans="1:9" ht="15">
      <c r="A93" s="84" t="s">
        <v>296</v>
      </c>
      <c r="B93" s="135" t="s">
        <v>176</v>
      </c>
      <c r="C93" s="153">
        <v>10490000</v>
      </c>
      <c r="D93" s="81">
        <v>10490000</v>
      </c>
      <c r="E93" s="81"/>
      <c r="F93" s="151">
        <v>0.2</v>
      </c>
      <c r="G93" s="148"/>
      <c r="H93" s="81">
        <f t="shared" si="13"/>
        <v>10490000</v>
      </c>
      <c r="I93" s="81">
        <f t="shared" si="14"/>
        <v>0</v>
      </c>
    </row>
    <row r="94" spans="1:9" ht="15">
      <c r="A94" s="84" t="s">
        <v>297</v>
      </c>
      <c r="B94" s="135" t="s">
        <v>177</v>
      </c>
      <c r="C94" s="153">
        <v>27700000</v>
      </c>
      <c r="D94" s="81">
        <v>24237500</v>
      </c>
      <c r="E94" s="81">
        <v>3462500</v>
      </c>
      <c r="F94" s="151">
        <v>0.125</v>
      </c>
      <c r="G94" s="148">
        <f>C94*F94</f>
        <v>3462500</v>
      </c>
      <c r="H94" s="81">
        <f t="shared" si="13"/>
        <v>27700000</v>
      </c>
      <c r="I94" s="81">
        <f t="shared" si="14"/>
        <v>0</v>
      </c>
    </row>
    <row r="95" spans="1:9" ht="15">
      <c r="A95" s="84" t="s">
        <v>298</v>
      </c>
      <c r="B95" s="135" t="s">
        <v>178</v>
      </c>
      <c r="C95" s="153">
        <v>2100000</v>
      </c>
      <c r="D95" s="81">
        <v>2100000</v>
      </c>
      <c r="E95" s="81"/>
      <c r="F95" s="151">
        <v>0.2</v>
      </c>
      <c r="G95" s="148"/>
      <c r="H95" s="81">
        <f t="shared" si="13"/>
        <v>2100000</v>
      </c>
      <c r="I95" s="81">
        <f t="shared" si="14"/>
        <v>0</v>
      </c>
    </row>
    <row r="96" spans="1:9" ht="15">
      <c r="A96" s="84" t="s">
        <v>299</v>
      </c>
      <c r="B96" s="135" t="s">
        <v>179</v>
      </c>
      <c r="C96" s="153">
        <v>6400000</v>
      </c>
      <c r="D96" s="81">
        <v>6400000</v>
      </c>
      <c r="E96" s="81"/>
      <c r="F96" s="151">
        <v>0.2</v>
      </c>
      <c r="G96" s="148"/>
      <c r="H96" s="81">
        <f t="shared" si="13"/>
        <v>6400000</v>
      </c>
      <c r="I96" s="81">
        <f t="shared" si="14"/>
        <v>0</v>
      </c>
    </row>
    <row r="97" spans="1:9" ht="15">
      <c r="A97" s="84" t="s">
        <v>300</v>
      </c>
      <c r="B97" s="135" t="s">
        <v>180</v>
      </c>
      <c r="C97" s="153">
        <v>3200000</v>
      </c>
      <c r="D97" s="81">
        <v>3200000</v>
      </c>
      <c r="E97" s="81"/>
      <c r="F97" s="151">
        <v>0.2</v>
      </c>
      <c r="G97" s="148"/>
      <c r="H97" s="81">
        <f t="shared" si="13"/>
        <v>3200000</v>
      </c>
      <c r="I97" s="81">
        <f t="shared" si="14"/>
        <v>0</v>
      </c>
    </row>
    <row r="98" spans="1:9" ht="15">
      <c r="A98" s="84" t="s">
        <v>301</v>
      </c>
      <c r="B98" s="135" t="s">
        <v>178</v>
      </c>
      <c r="C98" s="153">
        <v>2300000</v>
      </c>
      <c r="D98" s="81">
        <v>2300000</v>
      </c>
      <c r="E98" s="81"/>
      <c r="F98" s="151">
        <v>0.2</v>
      </c>
      <c r="G98" s="148"/>
      <c r="H98" s="81">
        <f t="shared" si="13"/>
        <v>2300000</v>
      </c>
      <c r="I98" s="81">
        <f t="shared" si="14"/>
        <v>0</v>
      </c>
    </row>
    <row r="99" spans="1:9" ht="15">
      <c r="A99" s="84" t="s">
        <v>302</v>
      </c>
      <c r="B99" s="135" t="s">
        <v>181</v>
      </c>
      <c r="C99" s="153">
        <v>1860000</v>
      </c>
      <c r="D99" s="81">
        <v>1860000</v>
      </c>
      <c r="E99" s="81"/>
      <c r="F99" s="151">
        <v>0.2</v>
      </c>
      <c r="G99" s="148"/>
      <c r="H99" s="81">
        <f t="shared" si="13"/>
        <v>1860000</v>
      </c>
      <c r="I99" s="81">
        <f t="shared" si="14"/>
        <v>0</v>
      </c>
    </row>
    <row r="100" spans="1:9" ht="15">
      <c r="A100" s="84" t="s">
        <v>303</v>
      </c>
      <c r="B100" s="135" t="s">
        <v>182</v>
      </c>
      <c r="C100" s="153">
        <v>12166000</v>
      </c>
      <c r="D100" s="81">
        <v>12166000</v>
      </c>
      <c r="E100" s="81"/>
      <c r="F100" s="151">
        <v>0.125</v>
      </c>
      <c r="G100" s="148"/>
      <c r="H100" s="81">
        <f t="shared" si="13"/>
        <v>12166000</v>
      </c>
      <c r="I100" s="81">
        <f t="shared" si="14"/>
        <v>0</v>
      </c>
    </row>
    <row r="101" spans="1:9" ht="15">
      <c r="A101" s="84" t="s">
        <v>304</v>
      </c>
      <c r="B101" s="135" t="s">
        <v>183</v>
      </c>
      <c r="C101" s="153">
        <v>20000000</v>
      </c>
      <c r="D101" s="81">
        <v>20000000</v>
      </c>
      <c r="E101" s="81"/>
      <c r="F101" s="151">
        <v>0.2</v>
      </c>
      <c r="G101" s="148"/>
      <c r="H101" s="81">
        <f t="shared" si="13"/>
        <v>20000000</v>
      </c>
      <c r="I101" s="81">
        <f t="shared" si="14"/>
        <v>0</v>
      </c>
    </row>
    <row r="102" spans="1:9" ht="15">
      <c r="A102" s="84" t="s">
        <v>305</v>
      </c>
      <c r="B102" s="135" t="s">
        <v>184</v>
      </c>
      <c r="C102" s="153">
        <v>21000000</v>
      </c>
      <c r="D102" s="81">
        <v>21000000</v>
      </c>
      <c r="E102" s="81"/>
      <c r="F102" s="151">
        <v>0.2</v>
      </c>
      <c r="G102" s="148"/>
      <c r="H102" s="81">
        <f t="shared" si="13"/>
        <v>21000000</v>
      </c>
      <c r="I102" s="81">
        <f t="shared" si="14"/>
        <v>0</v>
      </c>
    </row>
    <row r="103" spans="1:9" ht="15">
      <c r="A103" s="84" t="s">
        <v>306</v>
      </c>
      <c r="B103" s="135" t="s">
        <v>185</v>
      </c>
      <c r="C103" s="153">
        <v>10000000</v>
      </c>
      <c r="D103" s="81">
        <v>11250000</v>
      </c>
      <c r="E103" s="81">
        <v>-1250000</v>
      </c>
      <c r="F103" s="151">
        <v>0.125</v>
      </c>
      <c r="G103" s="148">
        <f>E103</f>
        <v>-1250000</v>
      </c>
      <c r="H103" s="81">
        <f t="shared" si="13"/>
        <v>10000000</v>
      </c>
      <c r="I103" s="81">
        <f t="shared" si="14"/>
        <v>0</v>
      </c>
    </row>
    <row r="104" spans="1:9" ht="15">
      <c r="A104" s="84" t="s">
        <v>307</v>
      </c>
      <c r="B104" s="135" t="s">
        <v>186</v>
      </c>
      <c r="C104" s="153">
        <v>8200000</v>
      </c>
      <c r="D104" s="81">
        <v>8200000</v>
      </c>
      <c r="E104" s="81"/>
      <c r="F104" s="151">
        <v>0.2</v>
      </c>
      <c r="G104" s="148"/>
      <c r="H104" s="81">
        <f t="shared" si="13"/>
        <v>8200000</v>
      </c>
      <c r="I104" s="81">
        <f t="shared" si="14"/>
        <v>0</v>
      </c>
    </row>
    <row r="105" spans="1:9" ht="15">
      <c r="A105" s="84" t="s">
        <v>308</v>
      </c>
      <c r="B105" s="135" t="s">
        <v>187</v>
      </c>
      <c r="C105" s="153">
        <v>8100000</v>
      </c>
      <c r="D105" s="81">
        <v>8100000</v>
      </c>
      <c r="E105" s="81"/>
      <c r="F105" s="151">
        <v>0.2</v>
      </c>
      <c r="G105" s="148"/>
      <c r="H105" s="81">
        <f t="shared" si="13"/>
        <v>8100000</v>
      </c>
      <c r="I105" s="81">
        <f t="shared" si="14"/>
        <v>0</v>
      </c>
    </row>
    <row r="106" spans="1:9" ht="15">
      <c r="A106" s="84" t="s">
        <v>309</v>
      </c>
      <c r="B106" s="135" t="s">
        <v>188</v>
      </c>
      <c r="C106" s="153">
        <v>3100000</v>
      </c>
      <c r="D106" s="81">
        <v>3100000</v>
      </c>
      <c r="E106" s="81"/>
      <c r="F106" s="151">
        <v>0.2</v>
      </c>
      <c r="G106" s="148"/>
      <c r="H106" s="81">
        <f t="shared" si="13"/>
        <v>3100000</v>
      </c>
      <c r="I106" s="81">
        <f t="shared" si="14"/>
        <v>0</v>
      </c>
    </row>
    <row r="107" spans="1:9" ht="15">
      <c r="A107" s="84" t="s">
        <v>310</v>
      </c>
      <c r="B107" s="135" t="s">
        <v>185</v>
      </c>
      <c r="C107" s="153">
        <v>10000000</v>
      </c>
      <c r="D107" s="81">
        <v>11250000</v>
      </c>
      <c r="E107" s="81">
        <v>-1250000</v>
      </c>
      <c r="F107" s="151">
        <v>0.125</v>
      </c>
      <c r="G107" s="148">
        <f>E107</f>
        <v>-1250000</v>
      </c>
      <c r="H107" s="81">
        <f t="shared" si="13"/>
        <v>10000000</v>
      </c>
      <c r="I107" s="81">
        <f t="shared" si="14"/>
        <v>0</v>
      </c>
    </row>
    <row r="108" spans="1:9" ht="15">
      <c r="A108" s="84" t="s">
        <v>311</v>
      </c>
      <c r="B108" s="135" t="s">
        <v>189</v>
      </c>
      <c r="C108" s="153">
        <v>6400000</v>
      </c>
      <c r="D108" s="81">
        <v>6400000</v>
      </c>
      <c r="E108" s="81"/>
      <c r="F108" s="151">
        <v>0.2</v>
      </c>
      <c r="G108" s="148"/>
      <c r="H108" s="81">
        <f t="shared" si="13"/>
        <v>6400000</v>
      </c>
      <c r="I108" s="81">
        <f t="shared" si="14"/>
        <v>0</v>
      </c>
    </row>
    <row r="109" spans="1:9" ht="15">
      <c r="A109" s="84" t="s">
        <v>312</v>
      </c>
      <c r="B109" s="135" t="s">
        <v>142</v>
      </c>
      <c r="C109" s="153">
        <v>10000000</v>
      </c>
      <c r="D109" s="81">
        <v>12000000</v>
      </c>
      <c r="E109" s="81">
        <v>-2000000</v>
      </c>
      <c r="F109" s="151">
        <v>0.2</v>
      </c>
      <c r="G109" s="148">
        <f>E109</f>
        <v>-2000000</v>
      </c>
      <c r="H109" s="81">
        <f t="shared" si="13"/>
        <v>10000000</v>
      </c>
      <c r="I109" s="81">
        <f t="shared" si="14"/>
        <v>0</v>
      </c>
    </row>
    <row r="110" spans="1:9" ht="15">
      <c r="A110" s="84" t="s">
        <v>313</v>
      </c>
      <c r="B110" s="135" t="s">
        <v>151</v>
      </c>
      <c r="C110" s="153">
        <v>7050000</v>
      </c>
      <c r="D110" s="81">
        <v>7050000</v>
      </c>
      <c r="E110" s="81"/>
      <c r="F110" s="151">
        <v>0.2</v>
      </c>
      <c r="G110" s="148"/>
      <c r="H110" s="81">
        <f t="shared" si="13"/>
        <v>7050000</v>
      </c>
      <c r="I110" s="81">
        <f t="shared" si="14"/>
        <v>0</v>
      </c>
    </row>
    <row r="111" spans="1:9" ht="15">
      <c r="A111" s="84" t="s">
        <v>314</v>
      </c>
      <c r="B111" s="135" t="s">
        <v>152</v>
      </c>
      <c r="C111" s="153">
        <v>6750000</v>
      </c>
      <c r="D111" s="81">
        <v>6750000</v>
      </c>
      <c r="E111" s="81"/>
      <c r="F111" s="151">
        <v>0.2</v>
      </c>
      <c r="G111" s="148"/>
      <c r="H111" s="81">
        <f t="shared" si="13"/>
        <v>6750000</v>
      </c>
      <c r="I111" s="81">
        <f t="shared" si="14"/>
        <v>0</v>
      </c>
    </row>
    <row r="112" spans="1:9" ht="15">
      <c r="A112" s="84" t="s">
        <v>315</v>
      </c>
      <c r="B112" s="135" t="s">
        <v>190</v>
      </c>
      <c r="C112" s="153">
        <v>3880000</v>
      </c>
      <c r="D112" s="81">
        <v>3880000</v>
      </c>
      <c r="E112" s="81"/>
      <c r="F112" s="151">
        <v>0.2</v>
      </c>
      <c r="G112" s="148"/>
      <c r="H112" s="81">
        <f t="shared" si="13"/>
        <v>3880000</v>
      </c>
      <c r="I112" s="81">
        <f t="shared" si="14"/>
        <v>0</v>
      </c>
    </row>
    <row r="113" spans="1:9" ht="15">
      <c r="A113" s="84" t="s">
        <v>316</v>
      </c>
      <c r="B113" s="135" t="s">
        <v>191</v>
      </c>
      <c r="C113" s="153">
        <v>6540000</v>
      </c>
      <c r="D113" s="81">
        <v>6540000</v>
      </c>
      <c r="E113" s="81"/>
      <c r="F113" s="151">
        <v>0.2</v>
      </c>
      <c r="G113" s="148"/>
      <c r="H113" s="81">
        <f t="shared" si="13"/>
        <v>6540000</v>
      </c>
      <c r="I113" s="81">
        <f t="shared" si="14"/>
        <v>0</v>
      </c>
    </row>
    <row r="114" spans="1:9" ht="15">
      <c r="A114" s="84" t="s">
        <v>317</v>
      </c>
      <c r="B114" s="135" t="s">
        <v>182</v>
      </c>
      <c r="C114" s="153">
        <v>12166000</v>
      </c>
      <c r="D114" s="81">
        <v>12166000</v>
      </c>
      <c r="E114" s="81"/>
      <c r="F114" s="151">
        <v>0.125</v>
      </c>
      <c r="G114" s="148"/>
      <c r="H114" s="81">
        <f t="shared" si="13"/>
        <v>12166000</v>
      </c>
      <c r="I114" s="81">
        <f t="shared" si="14"/>
        <v>0</v>
      </c>
    </row>
    <row r="115" spans="1:9" ht="15">
      <c r="A115" s="84" t="s">
        <v>318</v>
      </c>
      <c r="B115" s="135" t="s">
        <v>192</v>
      </c>
      <c r="C115" s="153">
        <v>7210000</v>
      </c>
      <c r="D115" s="81">
        <v>7210000</v>
      </c>
      <c r="E115" s="81"/>
      <c r="F115" s="151">
        <v>0.2</v>
      </c>
      <c r="G115" s="148"/>
      <c r="H115" s="81">
        <f t="shared" si="13"/>
        <v>7210000</v>
      </c>
      <c r="I115" s="81">
        <f t="shared" si="14"/>
        <v>0</v>
      </c>
    </row>
    <row r="116" spans="1:9" ht="15">
      <c r="A116" s="84" t="s">
        <v>319</v>
      </c>
      <c r="B116" s="135" t="s">
        <v>173</v>
      </c>
      <c r="C116" s="153">
        <v>18600000</v>
      </c>
      <c r="D116" s="81">
        <v>18600000</v>
      </c>
      <c r="E116" s="81"/>
      <c r="F116" s="151">
        <v>0.2</v>
      </c>
      <c r="G116" s="148"/>
      <c r="H116" s="81">
        <f t="shared" si="13"/>
        <v>18600000</v>
      </c>
      <c r="I116" s="81">
        <f t="shared" si="14"/>
        <v>0</v>
      </c>
    </row>
    <row r="117" spans="1:9" ht="15">
      <c r="A117" s="84" t="s">
        <v>320</v>
      </c>
      <c r="B117" s="135" t="s">
        <v>499</v>
      </c>
      <c r="C117" s="153">
        <v>20000000</v>
      </c>
      <c r="D117" s="81">
        <v>4000000</v>
      </c>
      <c r="E117" s="81">
        <v>16000000</v>
      </c>
      <c r="F117" s="151">
        <v>0.2</v>
      </c>
      <c r="G117" s="148">
        <f>C117*F117</f>
        <v>4000000</v>
      </c>
      <c r="H117" s="81">
        <f t="shared" si="13"/>
        <v>8000000</v>
      </c>
      <c r="I117" s="81">
        <f t="shared" si="14"/>
        <v>12000000</v>
      </c>
    </row>
    <row r="118" spans="1:9" ht="15">
      <c r="A118" s="84" t="s">
        <v>321</v>
      </c>
      <c r="B118" s="135" t="s">
        <v>149</v>
      </c>
      <c r="C118" s="153">
        <v>10000000</v>
      </c>
      <c r="D118" s="81">
        <v>12000000</v>
      </c>
      <c r="E118" s="81">
        <v>-2000000</v>
      </c>
      <c r="F118" s="151">
        <v>0.2</v>
      </c>
      <c r="G118" s="148">
        <f>E118</f>
        <v>-2000000</v>
      </c>
      <c r="H118" s="81">
        <f t="shared" si="13"/>
        <v>10000000</v>
      </c>
      <c r="I118" s="81">
        <f t="shared" si="14"/>
        <v>0</v>
      </c>
    </row>
    <row r="119" spans="1:9" ht="15">
      <c r="A119" s="84" t="s">
        <v>322</v>
      </c>
      <c r="B119" s="135" t="s">
        <v>497</v>
      </c>
      <c r="C119" s="161">
        <v>14975000</v>
      </c>
      <c r="D119" s="148">
        <v>2995000</v>
      </c>
      <c r="E119" s="81">
        <f>C119-D119</f>
        <v>11980000</v>
      </c>
      <c r="F119" s="151">
        <v>0.2</v>
      </c>
      <c r="G119" s="148">
        <f aca="true" t="shared" si="15" ref="G119:G137">C119*F119</f>
        <v>2995000</v>
      </c>
      <c r="H119" s="81">
        <f t="shared" si="13"/>
        <v>5990000</v>
      </c>
      <c r="I119" s="81">
        <f t="shared" si="14"/>
        <v>8985000</v>
      </c>
    </row>
    <row r="120" spans="1:9" ht="15">
      <c r="A120" s="84" t="s">
        <v>323</v>
      </c>
      <c r="B120" s="135" t="s">
        <v>498</v>
      </c>
      <c r="C120" s="161">
        <v>8980000</v>
      </c>
      <c r="D120" s="81">
        <v>1796000</v>
      </c>
      <c r="E120" s="81">
        <f>C120-D120</f>
        <v>7184000</v>
      </c>
      <c r="F120" s="151">
        <v>0.2</v>
      </c>
      <c r="G120" s="148">
        <f t="shared" si="15"/>
        <v>1796000</v>
      </c>
      <c r="H120" s="81">
        <f t="shared" si="13"/>
        <v>3592000</v>
      </c>
      <c r="I120" s="81">
        <f t="shared" si="14"/>
        <v>5388000</v>
      </c>
    </row>
    <row r="121" spans="1:9" ht="15">
      <c r="A121" s="84" t="s">
        <v>324</v>
      </c>
      <c r="B121" s="135" t="s">
        <v>223</v>
      </c>
      <c r="C121" s="153">
        <v>20000000</v>
      </c>
      <c r="D121" s="81">
        <v>0</v>
      </c>
      <c r="E121" s="81">
        <v>20000000</v>
      </c>
      <c r="F121" s="151">
        <v>0.2</v>
      </c>
      <c r="G121" s="148">
        <f t="shared" si="15"/>
        <v>4000000</v>
      </c>
      <c r="H121" s="81">
        <f t="shared" si="13"/>
        <v>4000000</v>
      </c>
      <c r="I121" s="81">
        <f t="shared" si="14"/>
        <v>16000000</v>
      </c>
    </row>
    <row r="122" spans="1:9" ht="15">
      <c r="A122" s="84" t="s">
        <v>325</v>
      </c>
      <c r="B122" s="135" t="s">
        <v>224</v>
      </c>
      <c r="C122" s="153">
        <v>84680000</v>
      </c>
      <c r="D122" s="81">
        <v>0</v>
      </c>
      <c r="E122" s="81">
        <v>84680000</v>
      </c>
      <c r="F122" s="151">
        <v>0.2</v>
      </c>
      <c r="G122" s="148">
        <f t="shared" si="15"/>
        <v>16936000</v>
      </c>
      <c r="H122" s="81">
        <f t="shared" si="13"/>
        <v>16936000</v>
      </c>
      <c r="I122" s="81">
        <f t="shared" si="14"/>
        <v>67744000</v>
      </c>
    </row>
    <row r="123" spans="1:9" ht="15">
      <c r="A123" s="84" t="s">
        <v>326</v>
      </c>
      <c r="B123" s="135" t="s">
        <v>225</v>
      </c>
      <c r="C123" s="153">
        <v>26670000</v>
      </c>
      <c r="D123" s="81">
        <v>0</v>
      </c>
      <c r="E123" s="81">
        <v>26670000</v>
      </c>
      <c r="F123" s="151">
        <v>0.2</v>
      </c>
      <c r="G123" s="148">
        <f t="shared" si="15"/>
        <v>5334000</v>
      </c>
      <c r="H123" s="81">
        <f t="shared" si="13"/>
        <v>5334000</v>
      </c>
      <c r="I123" s="81">
        <f t="shared" si="14"/>
        <v>21336000</v>
      </c>
    </row>
    <row r="124" spans="1:9" ht="15">
      <c r="A124" s="84" t="s">
        <v>327</v>
      </c>
      <c r="B124" s="135" t="s">
        <v>212</v>
      </c>
      <c r="C124" s="153">
        <v>14950000</v>
      </c>
      <c r="D124" s="81">
        <v>0</v>
      </c>
      <c r="E124" s="81">
        <v>14950000</v>
      </c>
      <c r="F124" s="151">
        <v>0.2</v>
      </c>
      <c r="G124" s="148">
        <f t="shared" si="15"/>
        <v>2990000</v>
      </c>
      <c r="H124" s="81">
        <f t="shared" si="13"/>
        <v>2990000</v>
      </c>
      <c r="I124" s="81">
        <f t="shared" si="14"/>
        <v>11960000</v>
      </c>
    </row>
    <row r="125" spans="1:9" ht="15">
      <c r="A125" s="84" t="s">
        <v>328</v>
      </c>
      <c r="B125" s="135" t="s">
        <v>222</v>
      </c>
      <c r="C125" s="153">
        <v>10000000</v>
      </c>
      <c r="D125" s="81">
        <v>0</v>
      </c>
      <c r="E125" s="81">
        <v>10000000</v>
      </c>
      <c r="F125" s="151">
        <v>0.2</v>
      </c>
      <c r="G125" s="148">
        <f t="shared" si="15"/>
        <v>2000000</v>
      </c>
      <c r="H125" s="81">
        <f t="shared" si="13"/>
        <v>2000000</v>
      </c>
      <c r="I125" s="81">
        <f t="shared" si="14"/>
        <v>8000000</v>
      </c>
    </row>
    <row r="126" spans="1:9" ht="15">
      <c r="A126" s="84" t="s">
        <v>329</v>
      </c>
      <c r="B126" s="135" t="s">
        <v>510</v>
      </c>
      <c r="C126" s="161">
        <v>14960000</v>
      </c>
      <c r="D126" s="81"/>
      <c r="E126" s="161">
        <v>14960000</v>
      </c>
      <c r="F126" s="151">
        <v>0.2</v>
      </c>
      <c r="G126" s="148">
        <f t="shared" si="15"/>
        <v>2992000</v>
      </c>
      <c r="H126" s="81">
        <f t="shared" si="13"/>
        <v>2992000</v>
      </c>
      <c r="I126" s="81">
        <f t="shared" si="14"/>
        <v>11968000</v>
      </c>
    </row>
    <row r="127" spans="1:9" ht="15">
      <c r="A127" s="84" t="s">
        <v>330</v>
      </c>
      <c r="B127" s="135" t="s">
        <v>511</v>
      </c>
      <c r="C127" s="161">
        <v>14960000</v>
      </c>
      <c r="D127" s="81"/>
      <c r="E127" s="161">
        <v>14960000</v>
      </c>
      <c r="F127" s="151">
        <v>0.2</v>
      </c>
      <c r="G127" s="148">
        <f t="shared" si="15"/>
        <v>2992000</v>
      </c>
      <c r="H127" s="81">
        <f t="shared" si="13"/>
        <v>2992000</v>
      </c>
      <c r="I127" s="81">
        <f t="shared" si="14"/>
        <v>11968000</v>
      </c>
    </row>
    <row r="128" spans="1:9" ht="15">
      <c r="A128" s="84" t="s">
        <v>331</v>
      </c>
      <c r="B128" s="135" t="s">
        <v>511</v>
      </c>
      <c r="C128" s="161">
        <v>14960000</v>
      </c>
      <c r="D128" s="81"/>
      <c r="E128" s="161">
        <v>14960000</v>
      </c>
      <c r="F128" s="151">
        <v>0.2</v>
      </c>
      <c r="G128" s="148">
        <f t="shared" si="15"/>
        <v>2992000</v>
      </c>
      <c r="H128" s="81">
        <f t="shared" si="13"/>
        <v>2992000</v>
      </c>
      <c r="I128" s="81">
        <f t="shared" si="14"/>
        <v>11968000</v>
      </c>
    </row>
    <row r="129" spans="1:9" ht="15">
      <c r="A129" s="84" t="s">
        <v>332</v>
      </c>
      <c r="B129" s="135" t="s">
        <v>511</v>
      </c>
      <c r="C129" s="161">
        <v>14960000</v>
      </c>
      <c r="D129" s="81"/>
      <c r="E129" s="161">
        <v>14960000</v>
      </c>
      <c r="F129" s="151">
        <v>0.2</v>
      </c>
      <c r="G129" s="148">
        <f t="shared" si="15"/>
        <v>2992000</v>
      </c>
      <c r="H129" s="81">
        <f t="shared" si="13"/>
        <v>2992000</v>
      </c>
      <c r="I129" s="81">
        <f t="shared" si="14"/>
        <v>11968000</v>
      </c>
    </row>
    <row r="130" spans="1:9" ht="15">
      <c r="A130" s="84" t="s">
        <v>505</v>
      </c>
      <c r="B130" s="135" t="s">
        <v>511</v>
      </c>
      <c r="C130" s="161">
        <v>14960000</v>
      </c>
      <c r="D130" s="81"/>
      <c r="E130" s="161">
        <v>14960000</v>
      </c>
      <c r="F130" s="151">
        <v>0.2</v>
      </c>
      <c r="G130" s="148">
        <f t="shared" si="15"/>
        <v>2992000</v>
      </c>
      <c r="H130" s="81">
        <f t="shared" si="13"/>
        <v>2992000</v>
      </c>
      <c r="I130" s="81">
        <f t="shared" si="14"/>
        <v>11968000</v>
      </c>
    </row>
    <row r="131" spans="1:9" ht="15">
      <c r="A131" s="84" t="s">
        <v>514</v>
      </c>
      <c r="B131" s="135" t="s">
        <v>515</v>
      </c>
      <c r="C131" s="161">
        <v>14970000</v>
      </c>
      <c r="D131" s="81"/>
      <c r="E131" s="161">
        <v>14970000</v>
      </c>
      <c r="F131" s="151">
        <v>0.2</v>
      </c>
      <c r="G131" s="148">
        <f t="shared" si="15"/>
        <v>2994000</v>
      </c>
      <c r="H131" s="81">
        <f t="shared" si="13"/>
        <v>2994000</v>
      </c>
      <c r="I131" s="81">
        <f t="shared" si="14"/>
        <v>11976000</v>
      </c>
    </row>
    <row r="132" spans="1:9" ht="15">
      <c r="A132" s="84" t="s">
        <v>517</v>
      </c>
      <c r="B132" s="135" t="s">
        <v>518</v>
      </c>
      <c r="C132" s="161">
        <v>14970000</v>
      </c>
      <c r="D132" s="81"/>
      <c r="E132" s="161">
        <v>14970000</v>
      </c>
      <c r="F132" s="151">
        <v>0.2</v>
      </c>
      <c r="G132" s="148">
        <f t="shared" si="15"/>
        <v>2994000</v>
      </c>
      <c r="H132" s="81">
        <f t="shared" si="13"/>
        <v>2994000</v>
      </c>
      <c r="I132" s="81">
        <f t="shared" si="14"/>
        <v>11976000</v>
      </c>
    </row>
    <row r="133" spans="1:9" ht="15">
      <c r="A133" s="84" t="s">
        <v>525</v>
      </c>
      <c r="B133" s="135" t="s">
        <v>519</v>
      </c>
      <c r="C133" s="161">
        <v>3180000</v>
      </c>
      <c r="D133" s="81"/>
      <c r="E133" s="161">
        <v>3180000</v>
      </c>
      <c r="F133" s="151">
        <v>0.2</v>
      </c>
      <c r="G133" s="148">
        <f t="shared" si="15"/>
        <v>636000</v>
      </c>
      <c r="H133" s="81">
        <f t="shared" si="13"/>
        <v>636000</v>
      </c>
      <c r="I133" s="81">
        <f t="shared" si="14"/>
        <v>2544000</v>
      </c>
    </row>
    <row r="134" spans="1:9" ht="15">
      <c r="A134" s="84" t="s">
        <v>526</v>
      </c>
      <c r="B134" s="135" t="s">
        <v>537</v>
      </c>
      <c r="C134" s="161">
        <v>3180000</v>
      </c>
      <c r="D134" s="81"/>
      <c r="E134" s="161">
        <v>3180000</v>
      </c>
      <c r="F134" s="151">
        <v>0.2</v>
      </c>
      <c r="G134" s="148">
        <f t="shared" si="15"/>
        <v>636000</v>
      </c>
      <c r="H134" s="81">
        <f t="shared" si="13"/>
        <v>636000</v>
      </c>
      <c r="I134" s="81">
        <f t="shared" si="14"/>
        <v>2544000</v>
      </c>
    </row>
    <row r="135" spans="1:9" ht="15">
      <c r="A135" s="84" t="s">
        <v>527</v>
      </c>
      <c r="B135" s="135" t="s">
        <v>538</v>
      </c>
      <c r="C135" s="161">
        <v>3180000</v>
      </c>
      <c r="D135" s="81"/>
      <c r="E135" s="161">
        <v>3180000</v>
      </c>
      <c r="F135" s="151">
        <v>0.2</v>
      </c>
      <c r="G135" s="148">
        <f t="shared" si="15"/>
        <v>636000</v>
      </c>
      <c r="H135" s="81">
        <f t="shared" si="13"/>
        <v>636000</v>
      </c>
      <c r="I135" s="81">
        <f t="shared" si="14"/>
        <v>2544000</v>
      </c>
    </row>
    <row r="136" spans="1:9" ht="15">
      <c r="A136" s="84" t="s">
        <v>528</v>
      </c>
      <c r="B136" s="135" t="s">
        <v>522</v>
      </c>
      <c r="C136" s="161">
        <v>3180000</v>
      </c>
      <c r="D136" s="81"/>
      <c r="E136" s="161">
        <v>3180000</v>
      </c>
      <c r="F136" s="151">
        <v>0.2</v>
      </c>
      <c r="G136" s="148">
        <f t="shared" si="15"/>
        <v>636000</v>
      </c>
      <c r="H136" s="81">
        <f t="shared" si="13"/>
        <v>636000</v>
      </c>
      <c r="I136" s="81">
        <f t="shared" si="14"/>
        <v>2544000</v>
      </c>
    </row>
    <row r="137" spans="1:9" ht="15">
      <c r="A137" s="84" t="s">
        <v>529</v>
      </c>
      <c r="B137" s="135" t="s">
        <v>524</v>
      </c>
      <c r="C137" s="161">
        <v>6360000</v>
      </c>
      <c r="D137" s="81"/>
      <c r="E137" s="161">
        <v>6360000</v>
      </c>
      <c r="F137" s="151">
        <v>0.2</v>
      </c>
      <c r="G137" s="148">
        <f t="shared" si="15"/>
        <v>1272000</v>
      </c>
      <c r="H137" s="81">
        <f t="shared" si="13"/>
        <v>1272000</v>
      </c>
      <c r="I137" s="81">
        <f t="shared" si="14"/>
        <v>5088000</v>
      </c>
    </row>
    <row r="138" spans="1:10" ht="15">
      <c r="A138" s="68">
        <v>2</v>
      </c>
      <c r="B138" s="137" t="s">
        <v>231</v>
      </c>
      <c r="C138" s="143">
        <f aca="true" t="shared" si="16" ref="C138:I138">SUM(C139:C152)</f>
        <v>829906000</v>
      </c>
      <c r="D138" s="143">
        <f t="shared" si="16"/>
        <v>539406000</v>
      </c>
      <c r="E138" s="143">
        <f t="shared" si="16"/>
        <v>290500000</v>
      </c>
      <c r="F138" s="143"/>
      <c r="G138" s="143">
        <f t="shared" si="16"/>
        <v>118083450</v>
      </c>
      <c r="H138" s="143">
        <f t="shared" si="16"/>
        <v>657489450</v>
      </c>
      <c r="I138" s="143">
        <f t="shared" si="16"/>
        <v>172416550</v>
      </c>
      <c r="J138" s="34">
        <f>D138+G138</f>
        <v>657489450</v>
      </c>
    </row>
    <row r="139" spans="1:10" ht="15">
      <c r="A139" s="84" t="s">
        <v>333</v>
      </c>
      <c r="B139" s="135" t="s">
        <v>194</v>
      </c>
      <c r="C139" s="153">
        <v>16600000</v>
      </c>
      <c r="D139" s="153">
        <v>16600000</v>
      </c>
      <c r="E139" s="153"/>
      <c r="F139" s="151">
        <v>0.2</v>
      </c>
      <c r="G139" s="153">
        <v>0</v>
      </c>
      <c r="H139" s="153">
        <f>D139+G139</f>
        <v>16600000</v>
      </c>
      <c r="I139" s="153">
        <f>C139-H139</f>
        <v>0</v>
      </c>
      <c r="J139" s="34">
        <f aca="true" t="shared" si="17" ref="J139:J168">D139+G139</f>
        <v>16600000</v>
      </c>
    </row>
    <row r="140" spans="1:10" ht="15">
      <c r="A140" s="84" t="s">
        <v>334</v>
      </c>
      <c r="B140" s="135" t="s">
        <v>120</v>
      </c>
      <c r="C140" s="153">
        <v>22900000</v>
      </c>
      <c r="D140" s="153">
        <v>2290000</v>
      </c>
      <c r="E140" s="153">
        <v>20610000</v>
      </c>
      <c r="F140" s="151">
        <v>0.125</v>
      </c>
      <c r="G140" s="153">
        <f aca="true" t="shared" si="18" ref="G140:G145">C140*F140</f>
        <v>2862500</v>
      </c>
      <c r="H140" s="153">
        <f aca="true" t="shared" si="19" ref="H140:H152">D140+G140</f>
        <v>5152500</v>
      </c>
      <c r="I140" s="153">
        <f aca="true" t="shared" si="20" ref="I140:I152">C140-H140</f>
        <v>17747500</v>
      </c>
      <c r="J140" s="34">
        <f t="shared" si="17"/>
        <v>5152500</v>
      </c>
    </row>
    <row r="141" spans="1:10" ht="15">
      <c r="A141" s="84" t="s">
        <v>335</v>
      </c>
      <c r="B141" s="135" t="s">
        <v>92</v>
      </c>
      <c r="C141" s="153">
        <v>406491000</v>
      </c>
      <c r="D141" s="153">
        <v>203245500</v>
      </c>
      <c r="E141" s="153">
        <v>203245500</v>
      </c>
      <c r="F141" s="151">
        <v>0.2</v>
      </c>
      <c r="G141" s="153">
        <f t="shared" si="18"/>
        <v>81298200</v>
      </c>
      <c r="H141" s="153">
        <f t="shared" si="19"/>
        <v>284543700</v>
      </c>
      <c r="I141" s="153">
        <f t="shared" si="20"/>
        <v>121947300</v>
      </c>
      <c r="J141" s="34">
        <f t="shared" si="17"/>
        <v>284543700</v>
      </c>
    </row>
    <row r="142" spans="1:10" ht="15">
      <c r="A142" s="84" t="s">
        <v>336</v>
      </c>
      <c r="B142" s="135" t="s">
        <v>196</v>
      </c>
      <c r="C142" s="153">
        <v>71830000</v>
      </c>
      <c r="D142" s="153">
        <v>57464000</v>
      </c>
      <c r="E142" s="153">
        <v>14366000</v>
      </c>
      <c r="F142" s="151">
        <v>0.125</v>
      </c>
      <c r="G142" s="153">
        <f t="shared" si="18"/>
        <v>8978750</v>
      </c>
      <c r="H142" s="153">
        <f t="shared" si="19"/>
        <v>66442750</v>
      </c>
      <c r="I142" s="153">
        <f t="shared" si="20"/>
        <v>5387250</v>
      </c>
      <c r="J142" s="34">
        <f t="shared" si="17"/>
        <v>66442750</v>
      </c>
    </row>
    <row r="143" spans="1:10" ht="15">
      <c r="A143" s="84" t="s">
        <v>337</v>
      </c>
      <c r="B143" s="135" t="s">
        <v>197</v>
      </c>
      <c r="C143" s="153">
        <v>64900000</v>
      </c>
      <c r="D143" s="153">
        <v>51920000</v>
      </c>
      <c r="E143" s="153">
        <v>12980000</v>
      </c>
      <c r="F143" s="151">
        <v>0.125</v>
      </c>
      <c r="G143" s="153">
        <f t="shared" si="18"/>
        <v>8112500</v>
      </c>
      <c r="H143" s="153">
        <f t="shared" si="19"/>
        <v>60032500</v>
      </c>
      <c r="I143" s="153">
        <f t="shared" si="20"/>
        <v>4867500</v>
      </c>
      <c r="J143" s="34">
        <f t="shared" si="17"/>
        <v>60032500</v>
      </c>
    </row>
    <row r="144" spans="1:10" ht="15">
      <c r="A144" s="84" t="s">
        <v>338</v>
      </c>
      <c r="B144" s="135" t="s">
        <v>198</v>
      </c>
      <c r="C144" s="153">
        <v>53900000</v>
      </c>
      <c r="D144" s="153">
        <v>43120000</v>
      </c>
      <c r="E144" s="153">
        <v>10780000</v>
      </c>
      <c r="F144" s="151">
        <v>0.125</v>
      </c>
      <c r="G144" s="153">
        <f t="shared" si="18"/>
        <v>6737500</v>
      </c>
      <c r="H144" s="153">
        <f t="shared" si="19"/>
        <v>49857500</v>
      </c>
      <c r="I144" s="153">
        <f t="shared" si="20"/>
        <v>4042500</v>
      </c>
      <c r="J144" s="34">
        <f t="shared" si="17"/>
        <v>49857500</v>
      </c>
    </row>
    <row r="145" spans="1:10" ht="15">
      <c r="A145" s="84" t="s">
        <v>339</v>
      </c>
      <c r="B145" s="135" t="s">
        <v>199</v>
      </c>
      <c r="C145" s="153">
        <v>11660000</v>
      </c>
      <c r="D145" s="153">
        <v>9328000</v>
      </c>
      <c r="E145" s="153">
        <v>2332000</v>
      </c>
      <c r="F145" s="151">
        <v>0.125</v>
      </c>
      <c r="G145" s="153">
        <f t="shared" si="18"/>
        <v>1457500</v>
      </c>
      <c r="H145" s="153">
        <f t="shared" si="19"/>
        <v>10785500</v>
      </c>
      <c r="I145" s="153">
        <f t="shared" si="20"/>
        <v>874500</v>
      </c>
      <c r="J145" s="34">
        <f t="shared" si="17"/>
        <v>10785500</v>
      </c>
    </row>
    <row r="146" spans="1:10" ht="15">
      <c r="A146" s="84" t="s">
        <v>340</v>
      </c>
      <c r="B146" s="135" t="s">
        <v>200</v>
      </c>
      <c r="C146" s="153">
        <v>53865000</v>
      </c>
      <c r="D146" s="153">
        <v>48478500</v>
      </c>
      <c r="E146" s="153">
        <v>5386500</v>
      </c>
      <c r="F146" s="151">
        <v>0.125</v>
      </c>
      <c r="G146" s="153">
        <v>5386500</v>
      </c>
      <c r="H146" s="153">
        <f t="shared" si="19"/>
        <v>53865000</v>
      </c>
      <c r="I146" s="153">
        <f t="shared" si="20"/>
        <v>0</v>
      </c>
      <c r="J146" s="34">
        <f t="shared" si="17"/>
        <v>53865000</v>
      </c>
    </row>
    <row r="147" spans="1:10" ht="15">
      <c r="A147" s="84" t="s">
        <v>341</v>
      </c>
      <c r="B147" s="135" t="s">
        <v>201</v>
      </c>
      <c r="C147" s="153">
        <v>9000000</v>
      </c>
      <c r="D147" s="153">
        <v>9000000</v>
      </c>
      <c r="E147" s="153">
        <v>0</v>
      </c>
      <c r="F147" s="151">
        <v>0.125</v>
      </c>
      <c r="G147" s="84"/>
      <c r="H147" s="153">
        <f t="shared" si="19"/>
        <v>9000000</v>
      </c>
      <c r="I147" s="153">
        <f t="shared" si="20"/>
        <v>0</v>
      </c>
      <c r="J147" s="34">
        <f t="shared" si="17"/>
        <v>9000000</v>
      </c>
    </row>
    <row r="148" spans="1:10" ht="15">
      <c r="A148" s="84" t="s">
        <v>342</v>
      </c>
      <c r="B148" s="135" t="s">
        <v>202</v>
      </c>
      <c r="C148" s="153">
        <v>19800000</v>
      </c>
      <c r="D148" s="153">
        <v>19800000</v>
      </c>
      <c r="E148" s="153">
        <v>0</v>
      </c>
      <c r="F148" s="151">
        <v>0.125</v>
      </c>
      <c r="G148" s="84"/>
      <c r="H148" s="153">
        <f t="shared" si="19"/>
        <v>19800000</v>
      </c>
      <c r="I148" s="153">
        <f t="shared" si="20"/>
        <v>0</v>
      </c>
      <c r="J148" s="34">
        <f t="shared" si="17"/>
        <v>19800000</v>
      </c>
    </row>
    <row r="149" spans="1:10" ht="15">
      <c r="A149" s="84" t="s">
        <v>343</v>
      </c>
      <c r="B149" s="135" t="s">
        <v>203</v>
      </c>
      <c r="C149" s="153">
        <v>42300000</v>
      </c>
      <c r="D149" s="153">
        <v>42300000</v>
      </c>
      <c r="E149" s="153">
        <v>0</v>
      </c>
      <c r="F149" s="151">
        <v>0.125</v>
      </c>
      <c r="G149" s="84"/>
      <c r="H149" s="153">
        <f t="shared" si="19"/>
        <v>42300000</v>
      </c>
      <c r="I149" s="153">
        <f t="shared" si="20"/>
        <v>0</v>
      </c>
      <c r="J149" s="34">
        <f t="shared" si="17"/>
        <v>42300000</v>
      </c>
    </row>
    <row r="150" spans="1:10" ht="15">
      <c r="A150" s="84" t="s">
        <v>344</v>
      </c>
      <c r="B150" s="135" t="s">
        <v>507</v>
      </c>
      <c r="C150" s="153">
        <v>26000000</v>
      </c>
      <c r="D150" s="153">
        <v>5200000</v>
      </c>
      <c r="E150" s="153">
        <v>20800000</v>
      </c>
      <c r="F150" s="151">
        <v>0.125</v>
      </c>
      <c r="G150" s="148">
        <f>C150*F150</f>
        <v>3250000</v>
      </c>
      <c r="H150" s="153">
        <f t="shared" si="19"/>
        <v>8450000</v>
      </c>
      <c r="I150" s="153">
        <f t="shared" si="20"/>
        <v>17550000</v>
      </c>
      <c r="J150" s="34">
        <f t="shared" si="17"/>
        <v>8450000</v>
      </c>
    </row>
    <row r="151" spans="1:10" ht="15">
      <c r="A151" s="84" t="s">
        <v>345</v>
      </c>
      <c r="B151" s="135" t="s">
        <v>204</v>
      </c>
      <c r="C151" s="153">
        <v>30660000</v>
      </c>
      <c r="D151" s="153">
        <v>30660000</v>
      </c>
      <c r="E151" s="153">
        <v>0</v>
      </c>
      <c r="F151" s="151">
        <v>0.125</v>
      </c>
      <c r="G151" s="84">
        <v>0</v>
      </c>
      <c r="H151" s="153">
        <f t="shared" si="19"/>
        <v>30660000</v>
      </c>
      <c r="I151" s="153">
        <f t="shared" si="20"/>
        <v>0</v>
      </c>
      <c r="J151" s="34">
        <f t="shared" si="17"/>
        <v>30660000</v>
      </c>
    </row>
    <row r="152" spans="1:10" ht="15">
      <c r="A152" s="84" t="s">
        <v>346</v>
      </c>
      <c r="B152" s="135" t="s">
        <v>205</v>
      </c>
      <c r="C152" s="153">
        <v>0</v>
      </c>
      <c r="D152" s="153"/>
      <c r="E152" s="153"/>
      <c r="F152" s="95"/>
      <c r="G152" s="84"/>
      <c r="H152" s="153">
        <f t="shared" si="19"/>
        <v>0</v>
      </c>
      <c r="I152" s="153">
        <f t="shared" si="20"/>
        <v>0</v>
      </c>
      <c r="J152" s="34">
        <f t="shared" si="17"/>
        <v>0</v>
      </c>
    </row>
    <row r="153" spans="1:10" ht="15">
      <c r="A153" s="68" t="s">
        <v>383</v>
      </c>
      <c r="B153" s="138" t="s">
        <v>347</v>
      </c>
      <c r="C153" s="143">
        <f>SUM(C154:C160)</f>
        <v>537642800</v>
      </c>
      <c r="D153" s="143">
        <f>SUM(D154:D160)</f>
        <v>447743519</v>
      </c>
      <c r="E153" s="143">
        <f>SUM(E154:E160)</f>
        <v>89899281</v>
      </c>
      <c r="F153" s="143"/>
      <c r="G153" s="143">
        <f>SUM(G154:G160)</f>
        <v>29224281</v>
      </c>
      <c r="H153" s="143">
        <f>SUM(H154:H160)</f>
        <v>476967800</v>
      </c>
      <c r="I153" s="143">
        <f>SUM(I154:I160)</f>
        <v>60675000</v>
      </c>
      <c r="J153" s="34">
        <f t="shared" si="17"/>
        <v>476967800</v>
      </c>
    </row>
    <row r="154" spans="1:10" ht="15">
      <c r="A154" s="84">
        <v>1</v>
      </c>
      <c r="B154" s="135" t="s">
        <v>509</v>
      </c>
      <c r="C154" s="153">
        <v>9730000</v>
      </c>
      <c r="D154" s="153">
        <v>9730000</v>
      </c>
      <c r="E154" s="153">
        <v>0</v>
      </c>
      <c r="F154" s="151">
        <v>0.2</v>
      </c>
      <c r="G154" s="84"/>
      <c r="H154" s="153">
        <f>D154+G154</f>
        <v>9730000</v>
      </c>
      <c r="I154" s="153">
        <f>C154-H154</f>
        <v>0</v>
      </c>
      <c r="J154" s="34">
        <f t="shared" si="17"/>
        <v>9730000</v>
      </c>
    </row>
    <row r="155" spans="1:10" ht="15">
      <c r="A155" s="84">
        <v>2</v>
      </c>
      <c r="B155" s="135" t="s">
        <v>96</v>
      </c>
      <c r="C155" s="153">
        <v>197912800</v>
      </c>
      <c r="D155" s="153">
        <v>214438519</v>
      </c>
      <c r="E155" s="153">
        <v>-16525719</v>
      </c>
      <c r="F155" s="151">
        <v>0.2</v>
      </c>
      <c r="G155" s="146">
        <f>E155</f>
        <v>-16525719</v>
      </c>
      <c r="H155" s="153">
        <f aca="true" t="shared" si="21" ref="H155:H160">D155+G155</f>
        <v>197912800</v>
      </c>
      <c r="I155" s="153">
        <f aca="true" t="shared" si="22" ref="I155:I160">C155-H155</f>
        <v>0</v>
      </c>
      <c r="J155" s="34">
        <f t="shared" si="17"/>
        <v>197912800</v>
      </c>
    </row>
    <row r="156" spans="1:10" ht="15">
      <c r="A156" s="84">
        <v>3</v>
      </c>
      <c r="B156" s="135" t="s">
        <v>97</v>
      </c>
      <c r="C156" s="153">
        <v>60000000</v>
      </c>
      <c r="D156" s="153">
        <v>40650000</v>
      </c>
      <c r="E156" s="153">
        <v>19350000</v>
      </c>
      <c r="F156" s="151">
        <v>0.2</v>
      </c>
      <c r="G156" s="148">
        <f>C156*F156</f>
        <v>12000000</v>
      </c>
      <c r="H156" s="153">
        <f t="shared" si="21"/>
        <v>52650000</v>
      </c>
      <c r="I156" s="153">
        <f t="shared" si="22"/>
        <v>7350000</v>
      </c>
      <c r="J156" s="34">
        <f t="shared" si="17"/>
        <v>52650000</v>
      </c>
    </row>
    <row r="157" spans="1:10" ht="15">
      <c r="A157" s="84">
        <v>4</v>
      </c>
      <c r="B157" s="135" t="s">
        <v>98</v>
      </c>
      <c r="C157" s="153">
        <v>50000000</v>
      </c>
      <c r="D157" s="153">
        <v>33875000</v>
      </c>
      <c r="E157" s="153">
        <v>16125000</v>
      </c>
      <c r="F157" s="151">
        <v>0.125</v>
      </c>
      <c r="G157" s="148">
        <f>C157*F157</f>
        <v>6250000</v>
      </c>
      <c r="H157" s="153">
        <f t="shared" si="21"/>
        <v>40125000</v>
      </c>
      <c r="I157" s="153">
        <f t="shared" si="22"/>
        <v>9875000</v>
      </c>
      <c r="J157" s="34">
        <f t="shared" si="17"/>
        <v>40125000</v>
      </c>
    </row>
    <row r="158" spans="1:10" ht="15">
      <c r="A158" s="84">
        <v>5</v>
      </c>
      <c r="B158" s="135" t="s">
        <v>99</v>
      </c>
      <c r="C158" s="153">
        <v>100000000</v>
      </c>
      <c r="D158" s="153">
        <v>67750000</v>
      </c>
      <c r="E158" s="153">
        <v>32250000</v>
      </c>
      <c r="F158" s="151">
        <v>0.125</v>
      </c>
      <c r="G158" s="148">
        <f>C158*F158</f>
        <v>12500000</v>
      </c>
      <c r="H158" s="153">
        <f t="shared" si="21"/>
        <v>80250000</v>
      </c>
      <c r="I158" s="153">
        <f t="shared" si="22"/>
        <v>19750000</v>
      </c>
      <c r="J158" s="34">
        <f t="shared" si="17"/>
        <v>80250000</v>
      </c>
    </row>
    <row r="159" spans="1:10" ht="15">
      <c r="A159" s="84">
        <v>6</v>
      </c>
      <c r="B159" s="135" t="s">
        <v>100</v>
      </c>
      <c r="C159" s="153">
        <v>60000000</v>
      </c>
      <c r="D159" s="153">
        <v>40650000</v>
      </c>
      <c r="E159" s="153">
        <v>19350000</v>
      </c>
      <c r="F159" s="151">
        <v>0.125</v>
      </c>
      <c r="G159" s="148">
        <f>C159*F159</f>
        <v>7500000</v>
      </c>
      <c r="H159" s="153">
        <f t="shared" si="21"/>
        <v>48150000</v>
      </c>
      <c r="I159" s="153">
        <f t="shared" si="22"/>
        <v>11850000</v>
      </c>
      <c r="J159" s="34">
        <f t="shared" si="17"/>
        <v>48150000</v>
      </c>
    </row>
    <row r="160" spans="1:10" ht="15">
      <c r="A160" s="84">
        <v>7</v>
      </c>
      <c r="B160" s="135" t="s">
        <v>101</v>
      </c>
      <c r="C160" s="153">
        <v>60000000</v>
      </c>
      <c r="D160" s="153">
        <v>40650000</v>
      </c>
      <c r="E160" s="153">
        <v>19350000</v>
      </c>
      <c r="F160" s="151">
        <v>0.125</v>
      </c>
      <c r="G160" s="148">
        <f>C160*F160</f>
        <v>7500000</v>
      </c>
      <c r="H160" s="153">
        <f t="shared" si="21"/>
        <v>48150000</v>
      </c>
      <c r="I160" s="153">
        <f t="shared" si="22"/>
        <v>11850000</v>
      </c>
      <c r="J160" s="34">
        <f t="shared" si="17"/>
        <v>48150000</v>
      </c>
    </row>
    <row r="161" spans="1:10" ht="15">
      <c r="A161" s="68" t="s">
        <v>1</v>
      </c>
      <c r="B161" s="139" t="s">
        <v>93</v>
      </c>
      <c r="C161" s="143">
        <f aca="true" t="shared" si="23" ref="C161:I161">C162+C165</f>
        <v>82606251126</v>
      </c>
      <c r="D161" s="143">
        <f t="shared" si="23"/>
        <v>11300000</v>
      </c>
      <c r="E161" s="143">
        <f t="shared" si="23"/>
        <v>81222700000</v>
      </c>
      <c r="F161" s="143">
        <f t="shared" si="23"/>
        <v>0.8</v>
      </c>
      <c r="G161" s="143">
        <f t="shared" si="23"/>
        <v>276250225.2</v>
      </c>
      <c r="H161" s="143">
        <f t="shared" si="23"/>
        <v>287550225.2</v>
      </c>
      <c r="I161" s="143">
        <f t="shared" si="23"/>
        <v>82318700900.8</v>
      </c>
      <c r="J161" s="34">
        <f t="shared" si="17"/>
        <v>287550225.2</v>
      </c>
    </row>
    <row r="162" spans="1:10" ht="15">
      <c r="A162" s="68" t="s">
        <v>54</v>
      </c>
      <c r="B162" s="138" t="s">
        <v>94</v>
      </c>
      <c r="C162" s="143">
        <f aca="true" t="shared" si="24" ref="C162:I162">SUM(C163:C164)</f>
        <v>81220000000</v>
      </c>
      <c r="D162" s="143">
        <f t="shared" si="24"/>
        <v>0</v>
      </c>
      <c r="E162" s="143">
        <f t="shared" si="24"/>
        <v>81220000000</v>
      </c>
      <c r="F162" s="143">
        <f t="shared" si="24"/>
        <v>0</v>
      </c>
      <c r="G162" s="143">
        <f t="shared" si="24"/>
        <v>0</v>
      </c>
      <c r="H162" s="143">
        <f t="shared" si="24"/>
        <v>0</v>
      </c>
      <c r="I162" s="143">
        <f t="shared" si="24"/>
        <v>81220000000</v>
      </c>
      <c r="J162" s="34">
        <f t="shared" si="17"/>
        <v>0</v>
      </c>
    </row>
    <row r="163" spans="1:10" ht="15">
      <c r="A163" s="84">
        <v>1</v>
      </c>
      <c r="B163" s="135" t="s">
        <v>349</v>
      </c>
      <c r="C163" s="153">
        <v>56830000000</v>
      </c>
      <c r="D163" s="153"/>
      <c r="E163" s="153">
        <v>56830000000</v>
      </c>
      <c r="F163" s="95"/>
      <c r="G163" s="84"/>
      <c r="H163" s="153"/>
      <c r="I163" s="153">
        <v>56830000000</v>
      </c>
      <c r="J163" s="34">
        <f t="shared" si="17"/>
        <v>0</v>
      </c>
    </row>
    <row r="164" spans="1:10" ht="15">
      <c r="A164" s="84">
        <v>2</v>
      </c>
      <c r="B164" s="135" t="s">
        <v>350</v>
      </c>
      <c r="C164" s="153">
        <v>24390000000</v>
      </c>
      <c r="D164" s="153"/>
      <c r="E164" s="153">
        <v>24390000000</v>
      </c>
      <c r="F164" s="95"/>
      <c r="G164" s="84"/>
      <c r="H164" s="153"/>
      <c r="I164" s="153">
        <v>24390000000</v>
      </c>
      <c r="J164" s="34">
        <f t="shared" si="17"/>
        <v>0</v>
      </c>
    </row>
    <row r="165" spans="1:10" ht="15">
      <c r="A165" s="68" t="s">
        <v>90</v>
      </c>
      <c r="B165" s="137" t="s">
        <v>348</v>
      </c>
      <c r="C165" s="143">
        <f>SUM(C166:C169)</f>
        <v>1386251126</v>
      </c>
      <c r="D165" s="143">
        <f aca="true" t="shared" si="25" ref="D165:I165">SUM(D166:D169)</f>
        <v>11300000</v>
      </c>
      <c r="E165" s="143">
        <f t="shared" si="25"/>
        <v>2700000</v>
      </c>
      <c r="F165" s="143">
        <f t="shared" si="25"/>
        <v>0.8</v>
      </c>
      <c r="G165" s="143">
        <f t="shared" si="25"/>
        <v>276250225.2</v>
      </c>
      <c r="H165" s="143">
        <f t="shared" si="25"/>
        <v>287550225.2</v>
      </c>
      <c r="I165" s="143">
        <f t="shared" si="25"/>
        <v>1098700900.8</v>
      </c>
      <c r="J165" s="34">
        <f t="shared" si="17"/>
        <v>287550225.2</v>
      </c>
    </row>
    <row r="166" spans="1:10" ht="15">
      <c r="A166" s="84">
        <v>1</v>
      </c>
      <c r="B166" s="135" t="s">
        <v>206</v>
      </c>
      <c r="C166" s="153">
        <v>5000000</v>
      </c>
      <c r="D166" s="153">
        <v>5000000</v>
      </c>
      <c r="E166" s="153"/>
      <c r="F166" s="150">
        <v>0.2</v>
      </c>
      <c r="G166" s="84"/>
      <c r="H166" s="153">
        <f>D166+G166</f>
        <v>5000000</v>
      </c>
      <c r="I166" s="153">
        <f>C166-H166</f>
        <v>0</v>
      </c>
      <c r="J166" s="34">
        <f t="shared" si="17"/>
        <v>5000000</v>
      </c>
    </row>
    <row r="167" spans="1:10" ht="15">
      <c r="A167" s="84">
        <v>2</v>
      </c>
      <c r="B167" s="135" t="s">
        <v>207</v>
      </c>
      <c r="C167" s="153">
        <v>7000000</v>
      </c>
      <c r="D167" s="103">
        <v>4900000</v>
      </c>
      <c r="E167" s="103">
        <v>2100000</v>
      </c>
      <c r="F167" s="150">
        <v>0.2</v>
      </c>
      <c r="G167" s="146">
        <f>F167*C167</f>
        <v>1400000</v>
      </c>
      <c r="H167" s="153">
        <f>D167+G167</f>
        <v>6300000</v>
      </c>
      <c r="I167" s="153">
        <f>C167-H167</f>
        <v>700000</v>
      </c>
      <c r="J167" s="34">
        <f t="shared" si="17"/>
        <v>6300000</v>
      </c>
    </row>
    <row r="168" spans="1:10" ht="15">
      <c r="A168" s="84">
        <v>3</v>
      </c>
      <c r="B168" s="135" t="s">
        <v>208</v>
      </c>
      <c r="C168" s="153">
        <v>2000000</v>
      </c>
      <c r="D168" s="103">
        <v>1400000</v>
      </c>
      <c r="E168" s="103">
        <v>600000</v>
      </c>
      <c r="F168" s="150">
        <v>0.2</v>
      </c>
      <c r="G168" s="146">
        <f>F168*C168</f>
        <v>400000</v>
      </c>
      <c r="H168" s="153">
        <f>D168+G168</f>
        <v>1800000</v>
      </c>
      <c r="I168" s="153">
        <f>C168-H168</f>
        <v>200000</v>
      </c>
      <c r="J168" s="34">
        <f t="shared" si="17"/>
        <v>1800000</v>
      </c>
    </row>
    <row r="169" spans="1:10" ht="31.5" customHeight="1">
      <c r="A169" s="84">
        <v>4</v>
      </c>
      <c r="B169" s="135" t="s">
        <v>428</v>
      </c>
      <c r="C169" s="153">
        <v>1372251126</v>
      </c>
      <c r="D169" s="103"/>
      <c r="E169" s="103"/>
      <c r="F169" s="150">
        <v>0.2</v>
      </c>
      <c r="G169" s="146">
        <f>C169*F169</f>
        <v>274450225.2</v>
      </c>
      <c r="H169" s="153">
        <f>D169+G169</f>
        <v>274450225.2</v>
      </c>
      <c r="I169" s="153">
        <f>C169-H169</f>
        <v>1097800900.8</v>
      </c>
      <c r="J169" s="34"/>
    </row>
    <row r="170" spans="1:9" ht="15">
      <c r="A170" s="133"/>
      <c r="B170" s="140" t="s">
        <v>362</v>
      </c>
      <c r="C170" s="154">
        <f>G7</f>
        <v>1497001563.1348999</v>
      </c>
      <c r="D170" s="154"/>
      <c r="E170" s="154"/>
      <c r="F170" s="147"/>
      <c r="G170" s="147"/>
      <c r="H170" s="154"/>
      <c r="I170" s="154"/>
    </row>
    <row r="171" spans="1:9" ht="15">
      <c r="A171" s="133"/>
      <c r="B171" s="140" t="s">
        <v>432</v>
      </c>
      <c r="C171" s="154">
        <f>G8</f>
        <v>1220751337.9348998</v>
      </c>
      <c r="D171" s="154"/>
      <c r="E171" s="154"/>
      <c r="F171" s="147"/>
      <c r="G171" s="147"/>
      <c r="H171" s="154"/>
      <c r="I171" s="154"/>
    </row>
    <row r="172" spans="1:9" ht="15">
      <c r="A172" s="133"/>
      <c r="B172" s="140" t="s">
        <v>433</v>
      </c>
      <c r="C172" s="154">
        <f>G165</f>
        <v>276250225.2</v>
      </c>
      <c r="D172" s="154"/>
      <c r="E172" s="154"/>
      <c r="F172" s="147"/>
      <c r="G172" s="147"/>
      <c r="H172" s="154"/>
      <c r="I172" s="154"/>
    </row>
    <row r="173" spans="1:9" ht="15">
      <c r="A173" s="133"/>
      <c r="B173" s="140" t="s">
        <v>434</v>
      </c>
      <c r="C173" s="154">
        <v>8353218393</v>
      </c>
      <c r="D173" s="154"/>
      <c r="E173" s="154"/>
      <c r="F173" s="147"/>
      <c r="G173" s="147"/>
      <c r="H173" s="154"/>
      <c r="I173" s="154"/>
    </row>
    <row r="174" spans="1:9" ht="15">
      <c r="A174" s="133"/>
      <c r="B174" s="140" t="s">
        <v>432</v>
      </c>
      <c r="C174" s="154">
        <f>C173-C175</f>
        <v>8343718393</v>
      </c>
      <c r="D174" s="154"/>
      <c r="E174" s="154"/>
      <c r="F174" s="147"/>
      <c r="G174" s="147"/>
      <c r="H174" s="154"/>
      <c r="I174" s="154"/>
    </row>
    <row r="175" spans="1:9" ht="15.75">
      <c r="A175" s="56"/>
      <c r="B175" s="140" t="s">
        <v>433</v>
      </c>
      <c r="C175" s="154">
        <v>9500000</v>
      </c>
      <c r="D175" s="154"/>
      <c r="E175" s="154"/>
      <c r="F175" s="147"/>
      <c r="G175" s="147"/>
      <c r="H175" s="144"/>
      <c r="I175" s="144"/>
    </row>
    <row r="176" spans="1:9" ht="15">
      <c r="A176" s="584" t="s">
        <v>25</v>
      </c>
      <c r="B176" s="584"/>
      <c r="C176" s="587" t="s">
        <v>60</v>
      </c>
      <c r="D176" s="587"/>
      <c r="E176" s="587"/>
      <c r="F176" s="587"/>
      <c r="G176" s="587"/>
      <c r="H176" s="155"/>
      <c r="I176" s="155"/>
    </row>
    <row r="177" spans="1:9" ht="15.75">
      <c r="A177" s="164"/>
      <c r="B177" s="164"/>
      <c r="C177" s="588" t="s">
        <v>420</v>
      </c>
      <c r="D177" s="588"/>
      <c r="E177" s="588"/>
      <c r="F177" s="588"/>
      <c r="G177" s="588"/>
      <c r="H177" s="144"/>
      <c r="I177" s="144"/>
    </row>
    <row r="178" spans="1:9" ht="15.75">
      <c r="A178" s="164"/>
      <c r="B178" s="164"/>
      <c r="C178" s="144"/>
      <c r="D178" s="144"/>
      <c r="E178" s="144"/>
      <c r="G178" s="164"/>
      <c r="H178" s="144"/>
      <c r="I178" s="144"/>
    </row>
    <row r="179" spans="1:9" ht="15.75">
      <c r="A179" s="164"/>
      <c r="B179" s="164"/>
      <c r="C179" s="144"/>
      <c r="D179" s="144"/>
      <c r="E179" s="144"/>
      <c r="G179" s="164"/>
      <c r="H179" s="144"/>
      <c r="I179" s="144"/>
    </row>
    <row r="180" spans="3:9" ht="15.75">
      <c r="C180" s="144"/>
      <c r="D180" s="144"/>
      <c r="E180" s="144"/>
      <c r="G180" s="165"/>
      <c r="H180" s="155"/>
      <c r="I180" s="155"/>
    </row>
    <row r="181" spans="1:7" ht="15">
      <c r="A181" s="584" t="s">
        <v>41</v>
      </c>
      <c r="B181" s="584"/>
      <c r="C181" s="584" t="s">
        <v>41</v>
      </c>
      <c r="D181" s="584"/>
      <c r="E181" s="584"/>
      <c r="F181" s="584"/>
      <c r="G181" s="584"/>
    </row>
  </sheetData>
  <sheetProtection/>
  <mergeCells count="16">
    <mergeCell ref="A3:H3"/>
    <mergeCell ref="D5:D6"/>
    <mergeCell ref="E5:E6"/>
    <mergeCell ref="H5:H6"/>
    <mergeCell ref="A4:G4"/>
    <mergeCell ref="F5:F6"/>
    <mergeCell ref="A176:B176"/>
    <mergeCell ref="A181:B181"/>
    <mergeCell ref="I5:I6"/>
    <mergeCell ref="C176:G176"/>
    <mergeCell ref="C177:G177"/>
    <mergeCell ref="C181:G181"/>
    <mergeCell ref="G5:G6"/>
    <mergeCell ref="A5:A6"/>
    <mergeCell ref="B5:B6"/>
    <mergeCell ref="C5:C6"/>
  </mergeCells>
  <printOptions/>
  <pageMargins left="0.31" right="0.19" top="0.51" bottom="0.32" header="0.5" footer="0.3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83"/>
  <sheetViews>
    <sheetView zoomScale="120" zoomScaleNormal="120" zoomScalePageLayoutView="0" workbookViewId="0" topLeftCell="A18">
      <selection activeCell="D27" sqref="D27"/>
    </sheetView>
  </sheetViews>
  <sheetFormatPr defaultColWidth="8.796875" defaultRowHeight="15"/>
  <cols>
    <col min="1" max="1" width="5" style="110" customWidth="1"/>
    <col min="2" max="2" width="45.19921875" style="110" customWidth="1"/>
    <col min="3" max="3" width="6" style="110" customWidth="1"/>
    <col min="4" max="4" width="4.5" style="110" customWidth="1"/>
    <col min="5" max="5" width="12.59765625" style="110" customWidth="1"/>
    <col min="6" max="7" width="11" style="110" hidden="1" customWidth="1"/>
    <col min="8" max="8" width="5.59765625" style="110" customWidth="1"/>
    <col min="9" max="9" width="12.69921875" style="110" customWidth="1"/>
    <col min="10" max="10" width="5.3984375" style="110" customWidth="1"/>
    <col min="11" max="11" width="10.8984375" style="110" customWidth="1"/>
    <col min="12" max="12" width="5.19921875" style="110" customWidth="1"/>
    <col min="13" max="13" width="11.8984375" style="110" customWidth="1"/>
    <col min="14" max="14" width="11.8984375" style="110" hidden="1" customWidth="1"/>
    <col min="15" max="15" width="11" style="110" hidden="1" customWidth="1"/>
    <col min="16" max="16" width="12.19921875" style="24" bestFit="1" customWidth="1"/>
  </cols>
  <sheetData>
    <row r="1" spans="1:16" s="56" customFormat="1" ht="18.75">
      <c r="A1" s="167" t="s">
        <v>64</v>
      </c>
      <c r="B1" s="110"/>
      <c r="C1" s="110"/>
      <c r="D1" s="110"/>
      <c r="E1" s="110"/>
      <c r="F1" s="110"/>
      <c r="G1" s="110"/>
      <c r="H1" s="110"/>
      <c r="I1" s="110"/>
      <c r="J1" s="597" t="s">
        <v>65</v>
      </c>
      <c r="K1" s="597"/>
      <c r="L1" s="597"/>
      <c r="M1" s="597"/>
      <c r="N1" s="126"/>
      <c r="O1" s="110"/>
      <c r="P1" s="88"/>
    </row>
    <row r="2" spans="1:16" s="56" customFormat="1" ht="18.75">
      <c r="A2" s="167" t="s">
        <v>81</v>
      </c>
      <c r="B2" s="110"/>
      <c r="C2" s="110"/>
      <c r="D2" s="110"/>
      <c r="E2" s="110"/>
      <c r="F2" s="110"/>
      <c r="G2" s="110"/>
      <c r="H2" s="110"/>
      <c r="I2" s="110"/>
      <c r="J2" s="598" t="s">
        <v>66</v>
      </c>
      <c r="K2" s="598"/>
      <c r="L2" s="598"/>
      <c r="M2" s="598"/>
      <c r="N2" s="127"/>
      <c r="O2" s="110"/>
      <c r="P2" s="88"/>
    </row>
    <row r="3" spans="1:16" s="56" customFormat="1" ht="18.75">
      <c r="A3" s="167" t="s">
        <v>82</v>
      </c>
      <c r="B3" s="110"/>
      <c r="C3" s="110"/>
      <c r="D3" s="110"/>
      <c r="E3" s="110"/>
      <c r="F3" s="110"/>
      <c r="G3" s="110"/>
      <c r="H3" s="110"/>
      <c r="I3" s="110"/>
      <c r="J3" s="598" t="s">
        <v>67</v>
      </c>
      <c r="K3" s="598"/>
      <c r="L3" s="598"/>
      <c r="M3" s="598"/>
      <c r="N3" s="127"/>
      <c r="O3" s="110"/>
      <c r="P3" s="88"/>
    </row>
    <row r="4" spans="1:16" s="56" customFormat="1" ht="18.75">
      <c r="A4" s="578" t="s">
        <v>756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128"/>
      <c r="O4" s="110"/>
      <c r="P4" s="88"/>
    </row>
    <row r="5" spans="1:16" s="56" customFormat="1" ht="15.75">
      <c r="A5" s="570" t="s">
        <v>351</v>
      </c>
      <c r="B5" s="570"/>
      <c r="C5" s="570"/>
      <c r="D5" s="570"/>
      <c r="E5" s="570"/>
      <c r="F5" s="570"/>
      <c r="G5" s="570"/>
      <c r="H5" s="570"/>
      <c r="I5" s="570"/>
      <c r="J5" s="570"/>
      <c r="K5" s="570"/>
      <c r="L5" s="570"/>
      <c r="M5" s="570"/>
      <c r="N5" s="111"/>
      <c r="O5" s="110"/>
      <c r="P5" s="88">
        <f>E9+I9-K9</f>
        <v>108943602841</v>
      </c>
    </row>
    <row r="6" spans="1:16" s="56" customFormat="1" ht="15.75">
      <c r="A6" s="111"/>
      <c r="B6" s="111"/>
      <c r="C6" s="111"/>
      <c r="D6" s="168"/>
      <c r="E6" s="111"/>
      <c r="F6" s="111"/>
      <c r="G6" s="111"/>
      <c r="H6" s="111"/>
      <c r="I6" s="111"/>
      <c r="J6" s="596" t="s">
        <v>70</v>
      </c>
      <c r="K6" s="596"/>
      <c r="L6" s="596"/>
      <c r="M6" s="596"/>
      <c r="N6" s="169"/>
      <c r="O6" s="111"/>
      <c r="P6" s="88">
        <f>M9-P5</f>
        <v>0</v>
      </c>
    </row>
    <row r="7" spans="1:16" s="60" customFormat="1" ht="12.75">
      <c r="A7" s="599" t="s">
        <v>71</v>
      </c>
      <c r="B7" s="599" t="s">
        <v>72</v>
      </c>
      <c r="C7" s="601" t="s">
        <v>209</v>
      </c>
      <c r="D7" s="603" t="s">
        <v>80</v>
      </c>
      <c r="E7" s="604"/>
      <c r="F7" s="604"/>
      <c r="G7" s="605"/>
      <c r="H7" s="595" t="s">
        <v>73</v>
      </c>
      <c r="I7" s="595"/>
      <c r="J7" s="595" t="s">
        <v>74</v>
      </c>
      <c r="K7" s="595"/>
      <c r="L7" s="603" t="s">
        <v>75</v>
      </c>
      <c r="M7" s="604"/>
      <c r="N7" s="604"/>
      <c r="O7" s="605"/>
      <c r="P7" s="88"/>
    </row>
    <row r="8" spans="1:16" s="60" customFormat="1" ht="24">
      <c r="A8" s="600"/>
      <c r="B8" s="600"/>
      <c r="C8" s="602"/>
      <c r="D8" s="145" t="s">
        <v>76</v>
      </c>
      <c r="E8" s="112" t="s">
        <v>77</v>
      </c>
      <c r="F8" s="112" t="s">
        <v>104</v>
      </c>
      <c r="G8" s="112" t="s">
        <v>103</v>
      </c>
      <c r="H8" s="112" t="s">
        <v>76</v>
      </c>
      <c r="I8" s="112" t="s">
        <v>77</v>
      </c>
      <c r="J8" s="112" t="s">
        <v>78</v>
      </c>
      <c r="K8" s="112" t="s">
        <v>77</v>
      </c>
      <c r="L8" s="112" t="s">
        <v>79</v>
      </c>
      <c r="M8" s="112" t="s">
        <v>77</v>
      </c>
      <c r="N8" s="112" t="s">
        <v>104</v>
      </c>
      <c r="O8" s="112" t="s">
        <v>103</v>
      </c>
      <c r="P8" s="88">
        <f>P9-G9</f>
        <v>103566181</v>
      </c>
    </row>
    <row r="9" spans="1:16" s="56" customFormat="1" ht="15.75">
      <c r="A9" s="71"/>
      <c r="B9" s="67" t="s">
        <v>83</v>
      </c>
      <c r="C9" s="170"/>
      <c r="D9" s="98"/>
      <c r="E9" s="88">
        <f aca="true" t="shared" si="0" ref="E9:O9">E10+E168</f>
        <v>42534680525</v>
      </c>
      <c r="F9" s="88">
        <f t="shared" si="0"/>
        <v>10412984987</v>
      </c>
      <c r="G9" s="88">
        <f t="shared" si="0"/>
        <v>32121695538</v>
      </c>
      <c r="H9" s="88">
        <f t="shared" si="0"/>
        <v>1</v>
      </c>
      <c r="I9" s="88">
        <f t="shared" si="0"/>
        <v>69553570026</v>
      </c>
      <c r="J9" s="130">
        <f t="shared" si="0"/>
        <v>2</v>
      </c>
      <c r="K9" s="88">
        <f t="shared" si="0"/>
        <v>3144647710</v>
      </c>
      <c r="L9" s="88">
        <f t="shared" si="0"/>
        <v>30</v>
      </c>
      <c r="M9" s="88">
        <f t="shared" si="0"/>
        <v>108943602841</v>
      </c>
      <c r="N9" s="88">
        <f t="shared" si="0"/>
        <v>10385114376.1349</v>
      </c>
      <c r="O9" s="88">
        <f t="shared" si="0"/>
        <v>98558488464.8651</v>
      </c>
      <c r="P9" s="88">
        <v>32225261719</v>
      </c>
    </row>
    <row r="10" spans="1:16" s="61" customFormat="1" ht="21">
      <c r="A10" s="67" t="s">
        <v>0</v>
      </c>
      <c r="B10" s="67" t="s">
        <v>84</v>
      </c>
      <c r="C10" s="118"/>
      <c r="D10" s="84"/>
      <c r="E10" s="88">
        <f aca="true" t="shared" si="1" ref="E10:P10">E11+E24+E30+E160</f>
        <v>27496180525</v>
      </c>
      <c r="F10" s="88">
        <f t="shared" si="1"/>
        <v>10401684987</v>
      </c>
      <c r="G10" s="88">
        <f t="shared" si="1"/>
        <v>17094495538</v>
      </c>
      <c r="H10" s="88">
        <f t="shared" si="1"/>
        <v>0</v>
      </c>
      <c r="I10" s="88">
        <f t="shared" si="1"/>
        <v>1985818900</v>
      </c>
      <c r="J10" s="130">
        <f t="shared" si="1"/>
        <v>2</v>
      </c>
      <c r="K10" s="88">
        <f t="shared" si="1"/>
        <v>3144647710</v>
      </c>
      <c r="L10" s="88">
        <f t="shared" si="1"/>
        <v>25</v>
      </c>
      <c r="M10" s="88">
        <f t="shared" si="1"/>
        <v>26337351715</v>
      </c>
      <c r="N10" s="88">
        <f t="shared" si="1"/>
        <v>10097564150.934898</v>
      </c>
      <c r="O10" s="88">
        <f t="shared" si="1"/>
        <v>16239787564.0651</v>
      </c>
      <c r="P10" s="88">
        <f t="shared" si="1"/>
        <v>20255741112</v>
      </c>
    </row>
    <row r="11" spans="1:16" s="61" customFormat="1" ht="15.75">
      <c r="A11" s="67" t="s">
        <v>54</v>
      </c>
      <c r="B11" s="67" t="s">
        <v>85</v>
      </c>
      <c r="C11" s="118"/>
      <c r="D11" s="84"/>
      <c r="E11" s="88">
        <f aca="true" t="shared" si="2" ref="E11:P11">E12+E21</f>
        <v>20403112175</v>
      </c>
      <c r="F11" s="88">
        <f t="shared" si="2"/>
        <v>4949709209</v>
      </c>
      <c r="G11" s="88">
        <f t="shared" si="2"/>
        <v>15453402966</v>
      </c>
      <c r="H11" s="88">
        <f t="shared" si="2"/>
        <v>0</v>
      </c>
      <c r="I11" s="88">
        <f t="shared" si="2"/>
        <v>951258900</v>
      </c>
      <c r="J11" s="130">
        <f t="shared" si="2"/>
        <v>0</v>
      </c>
      <c r="K11" s="88">
        <f t="shared" si="2"/>
        <v>537642800</v>
      </c>
      <c r="L11" s="88">
        <f t="shared" si="2"/>
        <v>0</v>
      </c>
      <c r="M11" s="88">
        <f t="shared" si="2"/>
        <v>20816728275</v>
      </c>
      <c r="N11" s="88">
        <f t="shared" si="2"/>
        <v>5842340760.934899</v>
      </c>
      <c r="O11" s="88">
        <f t="shared" si="2"/>
        <v>14974387514.0651</v>
      </c>
      <c r="P11" s="88">
        <f t="shared" si="2"/>
        <v>20255741112</v>
      </c>
    </row>
    <row r="12" spans="1:16" s="61" customFormat="1" ht="15.75">
      <c r="A12" s="67">
        <v>1</v>
      </c>
      <c r="B12" s="67" t="s">
        <v>87</v>
      </c>
      <c r="C12" s="118"/>
      <c r="D12" s="84"/>
      <c r="E12" s="88">
        <f aca="true" t="shared" si="3" ref="E12:O12">SUM(E13:E20)</f>
        <v>20242193212</v>
      </c>
      <c r="F12" s="88">
        <f t="shared" si="3"/>
        <v>4788790246</v>
      </c>
      <c r="G12" s="88">
        <f t="shared" si="3"/>
        <v>15453402966</v>
      </c>
      <c r="H12" s="88">
        <f t="shared" si="3"/>
        <v>0</v>
      </c>
      <c r="I12" s="88">
        <f t="shared" si="3"/>
        <v>951258900</v>
      </c>
      <c r="J12" s="130">
        <f t="shared" si="3"/>
        <v>0</v>
      </c>
      <c r="K12" s="88">
        <f t="shared" si="3"/>
        <v>537642800</v>
      </c>
      <c r="L12" s="88">
        <f t="shared" si="3"/>
        <v>0</v>
      </c>
      <c r="M12" s="88">
        <f t="shared" si="3"/>
        <v>20655809312</v>
      </c>
      <c r="N12" s="88">
        <f t="shared" si="3"/>
        <v>5681421797.934899</v>
      </c>
      <c r="O12" s="88">
        <f t="shared" si="3"/>
        <v>14974387514.0651</v>
      </c>
      <c r="P12" s="88">
        <v>20255741112</v>
      </c>
    </row>
    <row r="13" spans="1:16" s="56" customFormat="1" ht="13.5" customHeight="1">
      <c r="A13" s="82" t="s">
        <v>86</v>
      </c>
      <c r="B13" s="83" t="s">
        <v>647</v>
      </c>
      <c r="C13" s="84" t="s">
        <v>210</v>
      </c>
      <c r="D13" s="84"/>
      <c r="E13" s="81">
        <v>16392407000</v>
      </c>
      <c r="F13" s="81">
        <f aca="true" t="shared" si="4" ref="F13:F19">E13-G13</f>
        <v>3285038363</v>
      </c>
      <c r="G13" s="81">
        <v>13107368637</v>
      </c>
      <c r="H13" s="113"/>
      <c r="I13" s="108"/>
      <c r="J13" s="106"/>
      <c r="K13" s="81">
        <v>537642800</v>
      </c>
      <c r="L13" s="113"/>
      <c r="M13" s="81">
        <f aca="true" t="shared" si="5" ref="M13:M20">E13+I13-K13</f>
        <v>15854764200</v>
      </c>
      <c r="N13" s="81">
        <v>3919228931</v>
      </c>
      <c r="O13" s="81">
        <v>11935535269</v>
      </c>
      <c r="P13" s="171">
        <f>P12-E12</f>
        <v>13547900</v>
      </c>
    </row>
    <row r="14" spans="1:16" s="56" customFormat="1" ht="13.5" customHeight="1">
      <c r="A14" s="82" t="s">
        <v>88</v>
      </c>
      <c r="B14" s="85" t="s">
        <v>755</v>
      </c>
      <c r="C14" s="84" t="s">
        <v>210</v>
      </c>
      <c r="D14" s="84"/>
      <c r="E14" s="81">
        <f>841306607+345303571</f>
        <v>1186610178</v>
      </c>
      <c r="F14" s="81">
        <f t="shared" si="4"/>
        <v>831006836</v>
      </c>
      <c r="G14" s="81">
        <v>355603342</v>
      </c>
      <c r="H14" s="113"/>
      <c r="I14" s="108"/>
      <c r="J14" s="106"/>
      <c r="K14" s="108"/>
      <c r="L14" s="113"/>
      <c r="M14" s="81">
        <f t="shared" si="5"/>
        <v>1186610178</v>
      </c>
      <c r="N14" s="81">
        <v>878471243.12</v>
      </c>
      <c r="O14" s="81">
        <v>308138934.88</v>
      </c>
      <c r="P14" s="110"/>
    </row>
    <row r="15" spans="1:15" ht="13.5" customHeight="1">
      <c r="A15" s="82" t="s">
        <v>233</v>
      </c>
      <c r="B15" s="85" t="s">
        <v>754</v>
      </c>
      <c r="C15" s="84" t="s">
        <v>210</v>
      </c>
      <c r="D15" s="84"/>
      <c r="E15" s="81">
        <v>178260830</v>
      </c>
      <c r="F15" s="81">
        <f t="shared" si="4"/>
        <v>178260830</v>
      </c>
      <c r="G15" s="81">
        <v>0</v>
      </c>
      <c r="H15" s="106"/>
      <c r="I15" s="107">
        <v>937830000</v>
      </c>
      <c r="J15" s="86"/>
      <c r="K15" s="108"/>
      <c r="L15" s="113"/>
      <c r="M15" s="81">
        <f t="shared" si="5"/>
        <v>1116090830</v>
      </c>
      <c r="N15" s="81">
        <v>240814091</v>
      </c>
      <c r="O15" s="81">
        <v>875276739</v>
      </c>
    </row>
    <row r="16" spans="1:16" s="105" customFormat="1" ht="13.5" customHeight="1">
      <c r="A16" s="82" t="s">
        <v>234</v>
      </c>
      <c r="B16" s="85" t="s">
        <v>226</v>
      </c>
      <c r="C16" s="84" t="s">
        <v>210</v>
      </c>
      <c r="D16" s="84"/>
      <c r="E16" s="81">
        <v>1172228147</v>
      </c>
      <c r="F16" s="81">
        <v>187855480</v>
      </c>
      <c r="G16" s="81">
        <v>984372667</v>
      </c>
      <c r="H16" s="106"/>
      <c r="I16" s="107">
        <v>13428900</v>
      </c>
      <c r="J16" s="86"/>
      <c r="K16" s="108"/>
      <c r="L16" s="109"/>
      <c r="M16" s="81">
        <f t="shared" si="5"/>
        <v>1185657047</v>
      </c>
      <c r="N16" s="81">
        <v>266938805.0349</v>
      </c>
      <c r="O16" s="81">
        <v>918718241.9651</v>
      </c>
      <c r="P16" s="24"/>
    </row>
    <row r="17" spans="1:15" ht="13.5" customHeight="1">
      <c r="A17" s="82" t="s">
        <v>235</v>
      </c>
      <c r="B17" s="85" t="s">
        <v>705</v>
      </c>
      <c r="C17" s="84" t="s">
        <v>210</v>
      </c>
      <c r="D17" s="84"/>
      <c r="E17" s="81">
        <v>87408320</v>
      </c>
      <c r="F17" s="81">
        <f t="shared" si="4"/>
        <v>87408320</v>
      </c>
      <c r="G17" s="81">
        <v>0</v>
      </c>
      <c r="H17" s="106"/>
      <c r="I17" s="107"/>
      <c r="J17" s="86"/>
      <c r="K17" s="108"/>
      <c r="L17" s="106"/>
      <c r="M17" s="81">
        <f t="shared" si="5"/>
        <v>87408320</v>
      </c>
      <c r="N17" s="81">
        <v>87408320</v>
      </c>
      <c r="O17" s="81">
        <v>0</v>
      </c>
    </row>
    <row r="18" spans="1:15" ht="13.5" customHeight="1">
      <c r="A18" s="82" t="s">
        <v>236</v>
      </c>
      <c r="B18" s="85" t="s">
        <v>706</v>
      </c>
      <c r="C18" s="84" t="s">
        <v>210</v>
      </c>
      <c r="D18" s="84"/>
      <c r="E18" s="81">
        <v>89644700</v>
      </c>
      <c r="F18" s="81">
        <f t="shared" si="4"/>
        <v>89644700</v>
      </c>
      <c r="G18" s="81">
        <v>0</v>
      </c>
      <c r="H18" s="106"/>
      <c r="I18" s="107"/>
      <c r="J18" s="86"/>
      <c r="K18" s="108"/>
      <c r="L18" s="106"/>
      <c r="M18" s="81">
        <f t="shared" si="5"/>
        <v>89644700</v>
      </c>
      <c r="N18" s="81">
        <v>89644700</v>
      </c>
      <c r="O18" s="81">
        <v>0</v>
      </c>
    </row>
    <row r="19" spans="1:15" ht="13.5" customHeight="1">
      <c r="A19" s="82" t="s">
        <v>237</v>
      </c>
      <c r="B19" s="85" t="s">
        <v>707</v>
      </c>
      <c r="C19" s="84" t="s">
        <v>210</v>
      </c>
      <c r="D19" s="84"/>
      <c r="E19" s="81">
        <v>239955037</v>
      </c>
      <c r="F19" s="81">
        <f t="shared" si="4"/>
        <v>129575717</v>
      </c>
      <c r="G19" s="81">
        <v>110379320</v>
      </c>
      <c r="H19" s="106"/>
      <c r="I19" s="107"/>
      <c r="J19" s="86"/>
      <c r="K19" s="108"/>
      <c r="L19" s="106"/>
      <c r="M19" s="81">
        <f t="shared" si="5"/>
        <v>239955037</v>
      </c>
      <c r="N19" s="81">
        <v>139173918.48</v>
      </c>
      <c r="O19" s="81">
        <v>100781118.52000001</v>
      </c>
    </row>
    <row r="20" spans="1:15" ht="13.5" customHeight="1">
      <c r="A20" s="82" t="s">
        <v>238</v>
      </c>
      <c r="B20" s="85" t="s">
        <v>227</v>
      </c>
      <c r="C20" s="84" t="s">
        <v>228</v>
      </c>
      <c r="D20" s="84"/>
      <c r="E20" s="107">
        <v>895679000</v>
      </c>
      <c r="F20" s="81"/>
      <c r="G20" s="107">
        <v>895679000</v>
      </c>
      <c r="H20" s="106"/>
      <c r="I20" s="107"/>
      <c r="J20" s="86"/>
      <c r="K20" s="108"/>
      <c r="L20" s="106"/>
      <c r="M20" s="81">
        <f t="shared" si="5"/>
        <v>895679000</v>
      </c>
      <c r="N20" s="81">
        <v>59741789.3</v>
      </c>
      <c r="O20" s="107">
        <v>835937210.7</v>
      </c>
    </row>
    <row r="21" spans="1:16" s="12" customFormat="1" ht="13.5" customHeight="1">
      <c r="A21" s="68">
        <v>2</v>
      </c>
      <c r="B21" s="68" t="s">
        <v>89</v>
      </c>
      <c r="C21" s="118"/>
      <c r="D21" s="84"/>
      <c r="E21" s="88">
        <f aca="true" t="shared" si="6" ref="E21:P21">SUM(E22:E23)</f>
        <v>160918963</v>
      </c>
      <c r="F21" s="88">
        <f t="shared" si="6"/>
        <v>160918963</v>
      </c>
      <c r="G21" s="88">
        <f t="shared" si="6"/>
        <v>0</v>
      </c>
      <c r="H21" s="88">
        <f t="shared" si="6"/>
        <v>0</v>
      </c>
      <c r="I21" s="88">
        <f t="shared" si="6"/>
        <v>0</v>
      </c>
      <c r="J21" s="88">
        <f t="shared" si="6"/>
        <v>0</v>
      </c>
      <c r="K21" s="88">
        <f t="shared" si="6"/>
        <v>0</v>
      </c>
      <c r="L21" s="88">
        <f t="shared" si="6"/>
        <v>0</v>
      </c>
      <c r="M21" s="88">
        <f t="shared" si="6"/>
        <v>160918963</v>
      </c>
      <c r="N21" s="88">
        <f t="shared" si="6"/>
        <v>160918963</v>
      </c>
      <c r="O21" s="88">
        <f t="shared" si="6"/>
        <v>0</v>
      </c>
      <c r="P21" s="88">
        <f t="shared" si="6"/>
        <v>0</v>
      </c>
    </row>
    <row r="22" spans="1:15" ht="13.5" customHeight="1">
      <c r="A22" s="84" t="s">
        <v>333</v>
      </c>
      <c r="B22" s="85" t="s">
        <v>111</v>
      </c>
      <c r="C22" s="84" t="s">
        <v>217</v>
      </c>
      <c r="D22" s="84"/>
      <c r="E22" s="81">
        <v>155577963</v>
      </c>
      <c r="F22" s="81">
        <v>155577963</v>
      </c>
      <c r="G22" s="81">
        <f>E22-F22</f>
        <v>0</v>
      </c>
      <c r="H22" s="106"/>
      <c r="I22" s="107"/>
      <c r="J22" s="86"/>
      <c r="K22" s="108"/>
      <c r="L22" s="106"/>
      <c r="M22" s="81">
        <f>E22</f>
        <v>155577963</v>
      </c>
      <c r="N22" s="81">
        <v>155577963</v>
      </c>
      <c r="O22" s="81">
        <v>0</v>
      </c>
    </row>
    <row r="23" spans="1:15" ht="13.5" customHeight="1">
      <c r="A23" s="84" t="s">
        <v>334</v>
      </c>
      <c r="B23" s="86" t="s">
        <v>112</v>
      </c>
      <c r="C23" s="84" t="s">
        <v>217</v>
      </c>
      <c r="D23" s="84"/>
      <c r="E23" s="81">
        <v>5341000</v>
      </c>
      <c r="F23" s="81">
        <v>5341000</v>
      </c>
      <c r="G23" s="81">
        <f>E23-F23</f>
        <v>0</v>
      </c>
      <c r="H23" s="106"/>
      <c r="I23" s="107"/>
      <c r="J23" s="86"/>
      <c r="K23" s="108"/>
      <c r="L23" s="106"/>
      <c r="M23" s="81">
        <f>E23</f>
        <v>5341000</v>
      </c>
      <c r="N23" s="81">
        <v>5341000</v>
      </c>
      <c r="O23" s="81">
        <v>0</v>
      </c>
    </row>
    <row r="24" spans="1:16" s="12" customFormat="1" ht="13.5" customHeight="1">
      <c r="A24" s="68" t="s">
        <v>90</v>
      </c>
      <c r="B24" s="68" t="s">
        <v>229</v>
      </c>
      <c r="C24" s="84"/>
      <c r="D24" s="84"/>
      <c r="E24" s="88">
        <f aca="true" t="shared" si="7" ref="E24:P24">SUM(E25:E29)</f>
        <v>4125643050</v>
      </c>
      <c r="F24" s="88">
        <f t="shared" si="7"/>
        <v>3087813759</v>
      </c>
      <c r="G24" s="88">
        <f t="shared" si="7"/>
        <v>1037829291</v>
      </c>
      <c r="H24" s="88">
        <f t="shared" si="7"/>
        <v>0</v>
      </c>
      <c r="I24" s="88">
        <f t="shared" si="7"/>
        <v>0</v>
      </c>
      <c r="J24" s="88">
        <f t="shared" si="7"/>
        <v>2</v>
      </c>
      <c r="K24" s="88">
        <f t="shared" si="7"/>
        <v>1696264910</v>
      </c>
      <c r="L24" s="88"/>
      <c r="M24" s="88">
        <f t="shared" si="7"/>
        <v>2429378140</v>
      </c>
      <c r="N24" s="88">
        <f t="shared" si="7"/>
        <v>1694666140</v>
      </c>
      <c r="O24" s="88">
        <f t="shared" si="7"/>
        <v>734712000</v>
      </c>
      <c r="P24" s="88">
        <f t="shared" si="7"/>
        <v>0</v>
      </c>
    </row>
    <row r="25" spans="1:15" ht="13.5" customHeight="1">
      <c r="A25" s="84">
        <v>1</v>
      </c>
      <c r="B25" s="85" t="s">
        <v>116</v>
      </c>
      <c r="C25" s="84" t="s">
        <v>218</v>
      </c>
      <c r="D25" s="84">
        <v>1</v>
      </c>
      <c r="E25" s="81">
        <f>330250000+14000000</f>
        <v>344250000</v>
      </c>
      <c r="F25" s="81">
        <f>E25-G25</f>
        <v>339585200</v>
      </c>
      <c r="G25" s="81">
        <v>4664800</v>
      </c>
      <c r="H25" s="106"/>
      <c r="I25" s="107"/>
      <c r="J25" s="86"/>
      <c r="K25" s="108"/>
      <c r="L25" s="84">
        <v>1</v>
      </c>
      <c r="M25" s="81">
        <f>E25+I25-K25</f>
        <v>344250000</v>
      </c>
      <c r="N25" s="81">
        <v>344250000</v>
      </c>
      <c r="O25" s="81">
        <v>0</v>
      </c>
    </row>
    <row r="26" spans="1:15" ht="13.5" customHeight="1">
      <c r="A26" s="84">
        <v>2</v>
      </c>
      <c r="B26" s="85" t="s">
        <v>113</v>
      </c>
      <c r="C26" s="84" t="s">
        <v>218</v>
      </c>
      <c r="D26" s="84">
        <v>1</v>
      </c>
      <c r="E26" s="81">
        <v>1161600000</v>
      </c>
      <c r="F26" s="81">
        <f>E26-G26</f>
        <v>349409280</v>
      </c>
      <c r="G26" s="81">
        <v>812190720</v>
      </c>
      <c r="H26" s="106"/>
      <c r="I26" s="107"/>
      <c r="J26" s="86"/>
      <c r="K26" s="108"/>
      <c r="L26" s="84">
        <v>1</v>
      </c>
      <c r="M26" s="81">
        <f>E26+I26-K26</f>
        <v>1161600000</v>
      </c>
      <c r="N26" s="81">
        <v>426888000</v>
      </c>
      <c r="O26" s="81">
        <v>734712000</v>
      </c>
    </row>
    <row r="27" spans="1:15" ht="13.5" customHeight="1">
      <c r="A27" s="84">
        <v>3</v>
      </c>
      <c r="B27" s="85" t="s">
        <v>114</v>
      </c>
      <c r="C27" s="84" t="s">
        <v>218</v>
      </c>
      <c r="D27" s="84">
        <v>1</v>
      </c>
      <c r="E27" s="81">
        <f>497852000+20000000+37000000+31994600+40000000+25951200+28606240</f>
        <v>681404040</v>
      </c>
      <c r="F27" s="81">
        <f>E27-G27</f>
        <v>593326451</v>
      </c>
      <c r="G27" s="81">
        <v>88077589</v>
      </c>
      <c r="H27" s="106"/>
      <c r="I27" s="107"/>
      <c r="J27" s="166">
        <v>1</v>
      </c>
      <c r="K27" s="81">
        <f>497852000+20000000+37000000+31994600+40000000+25951200+28606240</f>
        <v>681404040</v>
      </c>
      <c r="L27" s="84">
        <v>1</v>
      </c>
      <c r="M27" s="81">
        <f>E27+I27-K27</f>
        <v>0</v>
      </c>
      <c r="N27" s="81"/>
      <c r="O27" s="81"/>
    </row>
    <row r="28" spans="1:15" ht="13.5" customHeight="1">
      <c r="A28" s="84">
        <v>4</v>
      </c>
      <c r="B28" s="85" t="s">
        <v>115</v>
      </c>
      <c r="C28" s="84" t="s">
        <v>218</v>
      </c>
      <c r="D28" s="84">
        <v>1</v>
      </c>
      <c r="E28" s="81">
        <f>820404000+50000000+51149750+27872000+32000000+18008300+15426820</f>
        <v>1014860870</v>
      </c>
      <c r="F28" s="81">
        <f>E28-G28</f>
        <v>931545723</v>
      </c>
      <c r="G28" s="81">
        <v>83315147</v>
      </c>
      <c r="H28" s="106"/>
      <c r="I28" s="107"/>
      <c r="J28" s="84">
        <v>1</v>
      </c>
      <c r="K28" s="81">
        <v>1014860870</v>
      </c>
      <c r="L28" s="84"/>
      <c r="M28" s="81">
        <f>E28+I28-K28</f>
        <v>0</v>
      </c>
      <c r="N28" s="81"/>
      <c r="O28" s="81"/>
    </row>
    <row r="29" spans="1:15" ht="13.5" customHeight="1">
      <c r="A29" s="84">
        <v>5</v>
      </c>
      <c r="B29" s="85" t="s">
        <v>117</v>
      </c>
      <c r="C29" s="84" t="s">
        <v>218</v>
      </c>
      <c r="D29" s="84">
        <v>1</v>
      </c>
      <c r="E29" s="81">
        <f>833285900+30133400+27755200+16386700+15966940</f>
        <v>923528140</v>
      </c>
      <c r="F29" s="81">
        <f>E29-G29</f>
        <v>873947105</v>
      </c>
      <c r="G29" s="81">
        <v>49581035</v>
      </c>
      <c r="H29" s="106"/>
      <c r="I29" s="107"/>
      <c r="J29" s="86"/>
      <c r="K29" s="108"/>
      <c r="L29" s="84">
        <v>1</v>
      </c>
      <c r="M29" s="81">
        <f>E29+I29-K29</f>
        <v>923528140</v>
      </c>
      <c r="N29" s="81">
        <v>923528140</v>
      </c>
      <c r="O29" s="81">
        <v>0</v>
      </c>
    </row>
    <row r="30" spans="1:16" s="12" customFormat="1" ht="13.5" customHeight="1">
      <c r="A30" s="68" t="s">
        <v>91</v>
      </c>
      <c r="B30" s="72" t="s">
        <v>232</v>
      </c>
      <c r="C30" s="68"/>
      <c r="D30" s="68"/>
      <c r="E30" s="88">
        <f>E31+E144</f>
        <v>2429782500</v>
      </c>
      <c r="F30" s="88">
        <f>F31+F144</f>
        <v>1916418500</v>
      </c>
      <c r="G30" s="88">
        <f>G31+G144</f>
        <v>513364000</v>
      </c>
      <c r="H30" s="88"/>
      <c r="I30" s="88">
        <f>I31+I144</f>
        <v>1034560000</v>
      </c>
      <c r="J30" s="88"/>
      <c r="K30" s="88">
        <f>K31+K144</f>
        <v>910740000</v>
      </c>
      <c r="L30" s="68"/>
      <c r="M30" s="88">
        <f>M31+M144</f>
        <v>2553602500</v>
      </c>
      <c r="N30" s="88">
        <f>N31+N144</f>
        <v>2083589450</v>
      </c>
      <c r="O30" s="88">
        <f>O31+O144</f>
        <v>470013050</v>
      </c>
      <c r="P30" s="88"/>
    </row>
    <row r="31" spans="1:16" s="12" customFormat="1" ht="13.5" customHeight="1">
      <c r="A31" s="68">
        <v>1</v>
      </c>
      <c r="B31" s="68" t="s">
        <v>230</v>
      </c>
      <c r="C31" s="118"/>
      <c r="D31" s="84"/>
      <c r="E31" s="88">
        <f>SUM(E32:E143)</f>
        <v>1599876500</v>
      </c>
      <c r="F31" s="88">
        <f aca="true" t="shared" si="8" ref="F31:O31">SUM(F32:F143)</f>
        <v>1377012500</v>
      </c>
      <c r="G31" s="88">
        <f t="shared" si="8"/>
        <v>222864000</v>
      </c>
      <c r="H31" s="88"/>
      <c r="I31" s="88">
        <f t="shared" si="8"/>
        <v>494560000</v>
      </c>
      <c r="J31" s="88"/>
      <c r="K31" s="88">
        <f t="shared" si="8"/>
        <v>370740000</v>
      </c>
      <c r="L31" s="84"/>
      <c r="M31" s="88">
        <f t="shared" si="8"/>
        <v>1723696500</v>
      </c>
      <c r="N31" s="88">
        <f t="shared" si="8"/>
        <v>1426100000</v>
      </c>
      <c r="O31" s="88">
        <f t="shared" si="8"/>
        <v>297596500</v>
      </c>
      <c r="P31" s="88"/>
    </row>
    <row r="32" spans="1:15" ht="13.5" customHeight="1">
      <c r="A32" s="84" t="s">
        <v>86</v>
      </c>
      <c r="B32" s="85" t="s">
        <v>118</v>
      </c>
      <c r="C32" s="84" t="s">
        <v>218</v>
      </c>
      <c r="D32" s="84">
        <v>1</v>
      </c>
      <c r="E32" s="81">
        <v>162900000</v>
      </c>
      <c r="F32" s="81">
        <f aca="true" t="shared" si="9" ref="F32:F62">E32-G32</f>
        <v>162900000</v>
      </c>
      <c r="G32" s="81">
        <v>0</v>
      </c>
      <c r="H32" s="106"/>
      <c r="I32" s="107"/>
      <c r="J32" s="86"/>
      <c r="K32" s="108"/>
      <c r="L32" s="84">
        <v>1</v>
      </c>
      <c r="M32" s="81">
        <f aca="true" t="shared" si="10" ref="M32:M62">E32+I32-K32</f>
        <v>162900000</v>
      </c>
      <c r="N32" s="81">
        <v>162900000</v>
      </c>
      <c r="O32" s="81">
        <v>0</v>
      </c>
    </row>
    <row r="33" spans="1:15" ht="13.5" customHeight="1">
      <c r="A33" s="84" t="s">
        <v>88</v>
      </c>
      <c r="B33" s="85" t="s">
        <v>119</v>
      </c>
      <c r="C33" s="84" t="s">
        <v>218</v>
      </c>
      <c r="D33" s="84">
        <v>1</v>
      </c>
      <c r="E33" s="81">
        <v>6499500</v>
      </c>
      <c r="F33" s="81">
        <f t="shared" si="9"/>
        <v>6499500</v>
      </c>
      <c r="G33" s="81">
        <v>0</v>
      </c>
      <c r="H33" s="106"/>
      <c r="I33" s="107"/>
      <c r="J33" s="86"/>
      <c r="K33" s="108"/>
      <c r="L33" s="84">
        <v>1</v>
      </c>
      <c r="M33" s="81">
        <f t="shared" si="10"/>
        <v>6499500</v>
      </c>
      <c r="N33" s="81">
        <v>6499500</v>
      </c>
      <c r="O33" s="81">
        <v>0</v>
      </c>
    </row>
    <row r="34" spans="1:15" ht="13.5" customHeight="1">
      <c r="A34" s="84" t="s">
        <v>233</v>
      </c>
      <c r="B34" s="135" t="s">
        <v>495</v>
      </c>
      <c r="C34" s="84" t="s">
        <v>218</v>
      </c>
      <c r="D34" s="84">
        <v>1</v>
      </c>
      <c r="E34" s="81">
        <v>46100000</v>
      </c>
      <c r="F34" s="81">
        <f t="shared" si="9"/>
        <v>18440000</v>
      </c>
      <c r="G34" s="81">
        <v>27660000</v>
      </c>
      <c r="H34" s="106"/>
      <c r="I34" s="107"/>
      <c r="J34" s="86"/>
      <c r="K34" s="108"/>
      <c r="L34" s="84">
        <v>1</v>
      </c>
      <c r="M34" s="81">
        <f t="shared" si="10"/>
        <v>46100000</v>
      </c>
      <c r="N34" s="81">
        <v>24202500</v>
      </c>
      <c r="O34" s="81">
        <v>21897500</v>
      </c>
    </row>
    <row r="35" spans="1:15" ht="13.5" customHeight="1">
      <c r="A35" s="84" t="s">
        <v>234</v>
      </c>
      <c r="B35" s="85" t="s">
        <v>219</v>
      </c>
      <c r="C35" s="84" t="s">
        <v>220</v>
      </c>
      <c r="D35" s="84">
        <v>2</v>
      </c>
      <c r="E35" s="81">
        <v>23760000</v>
      </c>
      <c r="F35" s="81">
        <f t="shared" si="9"/>
        <v>23760000</v>
      </c>
      <c r="G35" s="81"/>
      <c r="H35" s="106"/>
      <c r="I35" s="107"/>
      <c r="J35" s="86"/>
      <c r="K35" s="108"/>
      <c r="L35" s="84">
        <v>2</v>
      </c>
      <c r="M35" s="81">
        <f t="shared" si="10"/>
        <v>23760000</v>
      </c>
      <c r="N35" s="81">
        <v>23760000</v>
      </c>
      <c r="O35" s="81">
        <v>0</v>
      </c>
    </row>
    <row r="36" spans="1:15" ht="13.5" customHeight="1">
      <c r="A36" s="84" t="s">
        <v>235</v>
      </c>
      <c r="B36" s="85" t="s">
        <v>121</v>
      </c>
      <c r="C36" s="84" t="s">
        <v>220</v>
      </c>
      <c r="D36" s="84">
        <v>1</v>
      </c>
      <c r="E36" s="81">
        <v>9500000</v>
      </c>
      <c r="F36" s="81">
        <f t="shared" si="9"/>
        <v>9500000</v>
      </c>
      <c r="G36" s="81"/>
      <c r="H36" s="106"/>
      <c r="I36" s="107"/>
      <c r="J36" s="86"/>
      <c r="K36" s="108"/>
      <c r="L36" s="84">
        <v>1</v>
      </c>
      <c r="M36" s="81">
        <f t="shared" si="10"/>
        <v>9500000</v>
      </c>
      <c r="N36" s="81">
        <v>9500000</v>
      </c>
      <c r="O36" s="81">
        <v>0</v>
      </c>
    </row>
    <row r="37" spans="1:15" ht="13.5" customHeight="1">
      <c r="A37" s="84" t="s">
        <v>236</v>
      </c>
      <c r="B37" s="85" t="s">
        <v>122</v>
      </c>
      <c r="C37" s="84" t="s">
        <v>218</v>
      </c>
      <c r="D37" s="84">
        <v>1</v>
      </c>
      <c r="E37" s="81">
        <v>4300000</v>
      </c>
      <c r="F37" s="81">
        <f t="shared" si="9"/>
        <v>4300000</v>
      </c>
      <c r="G37" s="81"/>
      <c r="H37" s="106"/>
      <c r="I37" s="107"/>
      <c r="J37" s="86"/>
      <c r="K37" s="108"/>
      <c r="L37" s="84">
        <v>1</v>
      </c>
      <c r="M37" s="81">
        <f t="shared" si="10"/>
        <v>4300000</v>
      </c>
      <c r="N37" s="81">
        <v>4300000</v>
      </c>
      <c r="O37" s="81">
        <v>0</v>
      </c>
    </row>
    <row r="38" spans="1:15" ht="13.5" customHeight="1">
      <c r="A38" s="84" t="s">
        <v>237</v>
      </c>
      <c r="B38" s="85" t="s">
        <v>123</v>
      </c>
      <c r="C38" s="84" t="s">
        <v>218</v>
      </c>
      <c r="D38" s="84">
        <v>1</v>
      </c>
      <c r="E38" s="81">
        <v>10750000</v>
      </c>
      <c r="F38" s="81">
        <f t="shared" si="9"/>
        <v>10750000</v>
      </c>
      <c r="G38" s="81"/>
      <c r="H38" s="106"/>
      <c r="I38" s="107"/>
      <c r="J38" s="86"/>
      <c r="K38" s="108"/>
      <c r="L38" s="84">
        <v>1</v>
      </c>
      <c r="M38" s="81">
        <f t="shared" si="10"/>
        <v>10750000</v>
      </c>
      <c r="N38" s="81">
        <v>10750000</v>
      </c>
      <c r="O38" s="81">
        <v>0</v>
      </c>
    </row>
    <row r="39" spans="1:15" ht="13.5" customHeight="1">
      <c r="A39" s="84" t="s">
        <v>238</v>
      </c>
      <c r="B39" s="85" t="s">
        <v>124</v>
      </c>
      <c r="C39" s="84" t="s">
        <v>218</v>
      </c>
      <c r="D39" s="84">
        <v>1</v>
      </c>
      <c r="E39" s="81">
        <v>35000000</v>
      </c>
      <c r="F39" s="81">
        <f t="shared" si="9"/>
        <v>35000000</v>
      </c>
      <c r="G39" s="81"/>
      <c r="H39" s="106"/>
      <c r="I39" s="107"/>
      <c r="J39" s="86"/>
      <c r="K39" s="108"/>
      <c r="L39" s="84">
        <v>1</v>
      </c>
      <c r="M39" s="81">
        <f t="shared" si="10"/>
        <v>35000000</v>
      </c>
      <c r="N39" s="81">
        <v>35000000</v>
      </c>
      <c r="O39" s="81">
        <v>0</v>
      </c>
    </row>
    <row r="40" spans="1:16" ht="13.5" customHeight="1">
      <c r="A40" s="84" t="s">
        <v>239</v>
      </c>
      <c r="B40" s="85" t="s">
        <v>125</v>
      </c>
      <c r="C40" s="84" t="s">
        <v>220</v>
      </c>
      <c r="D40" s="84">
        <v>3</v>
      </c>
      <c r="E40" s="81">
        <v>25800000</v>
      </c>
      <c r="F40" s="81">
        <f t="shared" si="9"/>
        <v>29025000</v>
      </c>
      <c r="G40" s="81">
        <v>-3225000</v>
      </c>
      <c r="H40" s="106"/>
      <c r="I40" s="107"/>
      <c r="J40" s="86"/>
      <c r="K40" s="108"/>
      <c r="L40" s="84">
        <v>3</v>
      </c>
      <c r="M40" s="81">
        <f t="shared" si="10"/>
        <v>25800000</v>
      </c>
      <c r="N40" s="81">
        <v>25800000</v>
      </c>
      <c r="O40" s="81">
        <v>0</v>
      </c>
      <c r="P40" s="63">
        <f>O40</f>
        <v>0</v>
      </c>
    </row>
    <row r="41" spans="1:15" ht="13.5" customHeight="1">
      <c r="A41" s="84" t="s">
        <v>240</v>
      </c>
      <c r="B41" s="85" t="s">
        <v>126</v>
      </c>
      <c r="C41" s="84" t="s">
        <v>218</v>
      </c>
      <c r="D41" s="84">
        <v>2</v>
      </c>
      <c r="E41" s="81">
        <v>40000000</v>
      </c>
      <c r="F41" s="81">
        <f t="shared" si="9"/>
        <v>40000000</v>
      </c>
      <c r="G41" s="81"/>
      <c r="H41" s="106"/>
      <c r="I41" s="107"/>
      <c r="J41" s="86"/>
      <c r="K41" s="108"/>
      <c r="L41" s="84">
        <v>2</v>
      </c>
      <c r="M41" s="81">
        <f t="shared" si="10"/>
        <v>40000000</v>
      </c>
      <c r="N41" s="81">
        <v>40000000</v>
      </c>
      <c r="O41" s="81">
        <v>0</v>
      </c>
    </row>
    <row r="42" spans="1:15" ht="13.5" customHeight="1">
      <c r="A42" s="84" t="s">
        <v>241</v>
      </c>
      <c r="B42" s="85" t="s">
        <v>127</v>
      </c>
      <c r="C42" s="84" t="s">
        <v>220</v>
      </c>
      <c r="D42" s="84">
        <v>1</v>
      </c>
      <c r="E42" s="81">
        <v>43000000</v>
      </c>
      <c r="F42" s="81">
        <f t="shared" si="9"/>
        <v>43000000</v>
      </c>
      <c r="G42" s="81"/>
      <c r="H42" s="106"/>
      <c r="I42" s="107"/>
      <c r="J42" s="86"/>
      <c r="K42" s="108"/>
      <c r="L42" s="84">
        <v>1</v>
      </c>
      <c r="M42" s="81">
        <f t="shared" si="10"/>
        <v>43000000</v>
      </c>
      <c r="N42" s="81">
        <v>43000000</v>
      </c>
      <c r="O42" s="81">
        <v>0</v>
      </c>
    </row>
    <row r="43" spans="1:15" ht="13.5" customHeight="1">
      <c r="A43" s="84" t="s">
        <v>242</v>
      </c>
      <c r="B43" s="85" t="s">
        <v>128</v>
      </c>
      <c r="C43" s="84" t="s">
        <v>218</v>
      </c>
      <c r="D43" s="84">
        <v>1</v>
      </c>
      <c r="E43" s="81">
        <v>8900000</v>
      </c>
      <c r="F43" s="81">
        <f t="shared" si="9"/>
        <v>8900000</v>
      </c>
      <c r="G43" s="81"/>
      <c r="H43" s="106"/>
      <c r="I43" s="107"/>
      <c r="J43" s="86"/>
      <c r="K43" s="108"/>
      <c r="L43" s="84">
        <v>1</v>
      </c>
      <c r="M43" s="81">
        <f t="shared" si="10"/>
        <v>8900000</v>
      </c>
      <c r="N43" s="81">
        <v>8900000</v>
      </c>
      <c r="O43" s="81">
        <v>0</v>
      </c>
    </row>
    <row r="44" spans="1:15" ht="13.5" customHeight="1">
      <c r="A44" s="84" t="s">
        <v>243</v>
      </c>
      <c r="B44" s="85" t="s">
        <v>129</v>
      </c>
      <c r="C44" s="84" t="s">
        <v>220</v>
      </c>
      <c r="D44" s="84">
        <v>1</v>
      </c>
      <c r="E44" s="81">
        <v>18540000</v>
      </c>
      <c r="F44" s="81">
        <f t="shared" si="9"/>
        <v>18540000</v>
      </c>
      <c r="G44" s="81"/>
      <c r="H44" s="106"/>
      <c r="I44" s="107"/>
      <c r="J44" s="86"/>
      <c r="K44" s="108"/>
      <c r="L44" s="84">
        <v>1</v>
      </c>
      <c r="M44" s="81">
        <f t="shared" si="10"/>
        <v>18540000</v>
      </c>
      <c r="N44" s="81">
        <v>18540000</v>
      </c>
      <c r="O44" s="81">
        <v>0</v>
      </c>
    </row>
    <row r="45" spans="1:16" ht="13.5" customHeight="1">
      <c r="A45" s="84" t="s">
        <v>244</v>
      </c>
      <c r="B45" s="85" t="s">
        <v>130</v>
      </c>
      <c r="C45" s="84" t="s">
        <v>220</v>
      </c>
      <c r="D45" s="84">
        <v>1</v>
      </c>
      <c r="E45" s="81">
        <v>57900000</v>
      </c>
      <c r="F45" s="81">
        <f t="shared" si="9"/>
        <v>65137500</v>
      </c>
      <c r="G45" s="81">
        <v>-7237500</v>
      </c>
      <c r="H45" s="106"/>
      <c r="I45" s="107"/>
      <c r="J45" s="86"/>
      <c r="K45" s="108"/>
      <c r="L45" s="84">
        <v>1</v>
      </c>
      <c r="M45" s="81">
        <f t="shared" si="10"/>
        <v>57900000</v>
      </c>
      <c r="N45" s="81">
        <v>57900000</v>
      </c>
      <c r="O45" s="81">
        <v>0</v>
      </c>
      <c r="P45" s="63">
        <f>O45</f>
        <v>0</v>
      </c>
    </row>
    <row r="46" spans="1:15" ht="13.5" customHeight="1">
      <c r="A46" s="84" t="s">
        <v>245</v>
      </c>
      <c r="B46" s="85" t="s">
        <v>189</v>
      </c>
      <c r="C46" s="84" t="s">
        <v>220</v>
      </c>
      <c r="D46" s="84">
        <v>1</v>
      </c>
      <c r="E46" s="81">
        <v>7500000</v>
      </c>
      <c r="F46" s="81">
        <f t="shared" si="9"/>
        <v>7500000</v>
      </c>
      <c r="G46" s="81"/>
      <c r="H46" s="106"/>
      <c r="I46" s="107"/>
      <c r="J46" s="86"/>
      <c r="K46" s="108"/>
      <c r="L46" s="84">
        <v>1</v>
      </c>
      <c r="M46" s="81">
        <f t="shared" si="10"/>
        <v>7500000</v>
      </c>
      <c r="N46" s="81">
        <v>7500000</v>
      </c>
      <c r="O46" s="81">
        <v>0</v>
      </c>
    </row>
    <row r="47" spans="1:15" ht="13.5" customHeight="1">
      <c r="A47" s="84" t="s">
        <v>246</v>
      </c>
      <c r="B47" s="85" t="s">
        <v>131</v>
      </c>
      <c r="C47" s="84" t="s">
        <v>218</v>
      </c>
      <c r="D47" s="84">
        <v>1</v>
      </c>
      <c r="E47" s="81">
        <v>2500000</v>
      </c>
      <c r="F47" s="81">
        <f t="shared" si="9"/>
        <v>2500000</v>
      </c>
      <c r="G47" s="81"/>
      <c r="H47" s="106"/>
      <c r="I47" s="107"/>
      <c r="J47" s="86"/>
      <c r="K47" s="108"/>
      <c r="L47" s="84">
        <v>1</v>
      </c>
      <c r="M47" s="81">
        <f t="shared" si="10"/>
        <v>2500000</v>
      </c>
      <c r="N47" s="81">
        <v>2500000</v>
      </c>
      <c r="O47" s="81">
        <v>0</v>
      </c>
    </row>
    <row r="48" spans="1:15" ht="13.5" customHeight="1">
      <c r="A48" s="84" t="s">
        <v>247</v>
      </c>
      <c r="B48" s="85" t="s">
        <v>211</v>
      </c>
      <c r="C48" s="84" t="s">
        <v>218</v>
      </c>
      <c r="D48" s="84">
        <v>1</v>
      </c>
      <c r="E48" s="81">
        <v>5560000</v>
      </c>
      <c r="F48" s="81">
        <f t="shared" si="9"/>
        <v>5560000</v>
      </c>
      <c r="G48" s="81"/>
      <c r="H48" s="106"/>
      <c r="I48" s="107"/>
      <c r="J48" s="86"/>
      <c r="K48" s="108"/>
      <c r="L48" s="84">
        <v>1</v>
      </c>
      <c r="M48" s="81">
        <f t="shared" si="10"/>
        <v>5560000</v>
      </c>
      <c r="N48" s="81">
        <v>5560000</v>
      </c>
      <c r="O48" s="81">
        <v>0</v>
      </c>
    </row>
    <row r="49" spans="1:15" ht="13.5" customHeight="1">
      <c r="A49" s="84" t="s">
        <v>248</v>
      </c>
      <c r="B49" s="85" t="s">
        <v>132</v>
      </c>
      <c r="C49" s="84" t="s">
        <v>220</v>
      </c>
      <c r="D49" s="84">
        <v>1</v>
      </c>
      <c r="E49" s="81">
        <v>11880000</v>
      </c>
      <c r="F49" s="81">
        <f t="shared" si="9"/>
        <v>11880000</v>
      </c>
      <c r="G49" s="81"/>
      <c r="H49" s="106"/>
      <c r="I49" s="107"/>
      <c r="J49" s="86"/>
      <c r="K49" s="108"/>
      <c r="L49" s="84">
        <v>1</v>
      </c>
      <c r="M49" s="81">
        <f t="shared" si="10"/>
        <v>11880000</v>
      </c>
      <c r="N49" s="81">
        <v>11880000</v>
      </c>
      <c r="O49" s="81">
        <v>0</v>
      </c>
    </row>
    <row r="50" spans="1:15" ht="13.5" customHeight="1">
      <c r="A50" s="84" t="s">
        <v>249</v>
      </c>
      <c r="B50" s="85" t="s">
        <v>133</v>
      </c>
      <c r="C50" s="84" t="s">
        <v>220</v>
      </c>
      <c r="D50" s="84">
        <v>1</v>
      </c>
      <c r="E50" s="81">
        <v>20000000</v>
      </c>
      <c r="F50" s="81">
        <f t="shared" si="9"/>
        <v>20000000</v>
      </c>
      <c r="G50" s="81"/>
      <c r="H50" s="106"/>
      <c r="I50" s="107"/>
      <c r="J50" s="86"/>
      <c r="K50" s="108"/>
      <c r="L50" s="84">
        <v>1</v>
      </c>
      <c r="M50" s="81">
        <f t="shared" si="10"/>
        <v>20000000</v>
      </c>
      <c r="N50" s="81">
        <v>20000000</v>
      </c>
      <c r="O50" s="81">
        <v>0</v>
      </c>
    </row>
    <row r="51" spans="1:15" ht="13.5" customHeight="1">
      <c r="A51" s="84" t="s">
        <v>250</v>
      </c>
      <c r="B51" s="85" t="s">
        <v>134</v>
      </c>
      <c r="C51" s="84" t="s">
        <v>218</v>
      </c>
      <c r="D51" s="84">
        <v>1</v>
      </c>
      <c r="E51" s="81">
        <v>3000000</v>
      </c>
      <c r="F51" s="81">
        <f t="shared" si="9"/>
        <v>3000000</v>
      </c>
      <c r="G51" s="81"/>
      <c r="H51" s="106"/>
      <c r="I51" s="107"/>
      <c r="J51" s="86"/>
      <c r="K51" s="108"/>
      <c r="L51" s="84">
        <v>1</v>
      </c>
      <c r="M51" s="81">
        <f t="shared" si="10"/>
        <v>3000000</v>
      </c>
      <c r="N51" s="81">
        <v>3000000</v>
      </c>
      <c r="O51" s="81">
        <v>0</v>
      </c>
    </row>
    <row r="52" spans="1:15" ht="13.5" customHeight="1">
      <c r="A52" s="84" t="s">
        <v>251</v>
      </c>
      <c r="B52" s="85" t="s">
        <v>135</v>
      </c>
      <c r="C52" s="84" t="s">
        <v>220</v>
      </c>
      <c r="D52" s="84">
        <v>1</v>
      </c>
      <c r="E52" s="81">
        <v>9500000</v>
      </c>
      <c r="F52" s="81">
        <f t="shared" si="9"/>
        <v>9500000</v>
      </c>
      <c r="G52" s="81"/>
      <c r="H52" s="106"/>
      <c r="I52" s="107"/>
      <c r="J52" s="86"/>
      <c r="K52" s="108"/>
      <c r="L52" s="84">
        <v>1</v>
      </c>
      <c r="M52" s="81">
        <f t="shared" si="10"/>
        <v>9500000</v>
      </c>
      <c r="N52" s="81">
        <v>9500000</v>
      </c>
      <c r="O52" s="81">
        <v>0</v>
      </c>
    </row>
    <row r="53" spans="1:15" ht="13.5" customHeight="1">
      <c r="A53" s="84" t="s">
        <v>252</v>
      </c>
      <c r="B53" s="85" t="s">
        <v>136</v>
      </c>
      <c r="C53" s="84" t="s">
        <v>218</v>
      </c>
      <c r="D53" s="84">
        <v>1</v>
      </c>
      <c r="E53" s="81">
        <v>5500000</v>
      </c>
      <c r="F53" s="81">
        <f t="shared" si="9"/>
        <v>5500000</v>
      </c>
      <c r="G53" s="81"/>
      <c r="H53" s="106"/>
      <c r="I53" s="107"/>
      <c r="J53" s="86"/>
      <c r="K53" s="108"/>
      <c r="L53" s="84">
        <v>1</v>
      </c>
      <c r="M53" s="81">
        <f t="shared" si="10"/>
        <v>5500000</v>
      </c>
      <c r="N53" s="81">
        <v>5500000</v>
      </c>
      <c r="O53" s="81">
        <v>0</v>
      </c>
    </row>
    <row r="54" spans="1:15" ht="13.5" customHeight="1">
      <c r="A54" s="84" t="s">
        <v>253</v>
      </c>
      <c r="B54" s="85" t="s">
        <v>137</v>
      </c>
      <c r="C54" s="84" t="s">
        <v>218</v>
      </c>
      <c r="D54" s="84">
        <v>1</v>
      </c>
      <c r="E54" s="81">
        <v>9300000</v>
      </c>
      <c r="F54" s="81">
        <f t="shared" si="9"/>
        <v>9300000</v>
      </c>
      <c r="G54" s="81"/>
      <c r="H54" s="106"/>
      <c r="I54" s="107"/>
      <c r="J54" s="86"/>
      <c r="K54" s="108"/>
      <c r="L54" s="84">
        <v>1</v>
      </c>
      <c r="M54" s="81">
        <f t="shared" si="10"/>
        <v>9300000</v>
      </c>
      <c r="N54" s="81">
        <v>9300000</v>
      </c>
      <c r="O54" s="81">
        <v>0</v>
      </c>
    </row>
    <row r="55" spans="1:15" ht="13.5" customHeight="1">
      <c r="A55" s="84" t="s">
        <v>254</v>
      </c>
      <c r="B55" s="85" t="s">
        <v>138</v>
      </c>
      <c r="C55" s="84" t="s">
        <v>218</v>
      </c>
      <c r="D55" s="84">
        <v>1</v>
      </c>
      <c r="E55" s="81">
        <v>20000000</v>
      </c>
      <c r="F55" s="81">
        <f t="shared" si="9"/>
        <v>20000000</v>
      </c>
      <c r="G55" s="81"/>
      <c r="H55" s="106"/>
      <c r="I55" s="107"/>
      <c r="J55" s="86"/>
      <c r="K55" s="108"/>
      <c r="L55" s="84">
        <v>1</v>
      </c>
      <c r="M55" s="81">
        <f t="shared" si="10"/>
        <v>20000000</v>
      </c>
      <c r="N55" s="81">
        <v>20000000</v>
      </c>
      <c r="O55" s="81">
        <v>0</v>
      </c>
    </row>
    <row r="56" spans="1:15" ht="13.5" customHeight="1">
      <c r="A56" s="84" t="s">
        <v>255</v>
      </c>
      <c r="B56" s="85" t="s">
        <v>139</v>
      </c>
      <c r="C56" s="84" t="s">
        <v>220</v>
      </c>
      <c r="D56" s="84">
        <v>1</v>
      </c>
      <c r="E56" s="81">
        <v>7500000</v>
      </c>
      <c r="F56" s="81">
        <f t="shared" si="9"/>
        <v>7500000</v>
      </c>
      <c r="G56" s="81"/>
      <c r="H56" s="106"/>
      <c r="I56" s="107"/>
      <c r="J56" s="86"/>
      <c r="K56" s="108"/>
      <c r="L56" s="84">
        <v>1</v>
      </c>
      <c r="M56" s="81">
        <f t="shared" si="10"/>
        <v>7500000</v>
      </c>
      <c r="N56" s="81">
        <v>7500000</v>
      </c>
      <c r="O56" s="81">
        <v>0</v>
      </c>
    </row>
    <row r="57" spans="1:15" ht="13.5" customHeight="1">
      <c r="A57" s="84" t="s">
        <v>256</v>
      </c>
      <c r="B57" s="85" t="s">
        <v>140</v>
      </c>
      <c r="C57" s="84" t="s">
        <v>218</v>
      </c>
      <c r="D57" s="84">
        <v>1</v>
      </c>
      <c r="E57" s="81">
        <v>2250000</v>
      </c>
      <c r="F57" s="81">
        <f t="shared" si="9"/>
        <v>2250000</v>
      </c>
      <c r="G57" s="81"/>
      <c r="H57" s="106"/>
      <c r="I57" s="107"/>
      <c r="J57" s="86"/>
      <c r="K57" s="108"/>
      <c r="L57" s="84">
        <v>1</v>
      </c>
      <c r="M57" s="81">
        <f t="shared" si="10"/>
        <v>2250000</v>
      </c>
      <c r="N57" s="81">
        <v>2250000</v>
      </c>
      <c r="O57" s="81">
        <v>0</v>
      </c>
    </row>
    <row r="58" spans="1:15" ht="13.5" customHeight="1">
      <c r="A58" s="84" t="s">
        <v>257</v>
      </c>
      <c r="B58" s="85" t="s">
        <v>141</v>
      </c>
      <c r="C58" s="84" t="s">
        <v>220</v>
      </c>
      <c r="D58" s="84">
        <v>1</v>
      </c>
      <c r="E58" s="81">
        <v>10920000</v>
      </c>
      <c r="F58" s="81">
        <f t="shared" si="9"/>
        <v>10920000</v>
      </c>
      <c r="G58" s="81"/>
      <c r="H58" s="106"/>
      <c r="I58" s="107"/>
      <c r="J58" s="86"/>
      <c r="K58" s="108"/>
      <c r="L58" s="84">
        <v>1</v>
      </c>
      <c r="M58" s="81">
        <f t="shared" si="10"/>
        <v>10920000</v>
      </c>
      <c r="N58" s="81">
        <v>10920000</v>
      </c>
      <c r="O58" s="81">
        <v>0</v>
      </c>
    </row>
    <row r="59" spans="1:15" ht="13.5" customHeight="1">
      <c r="A59" s="84" t="s">
        <v>258</v>
      </c>
      <c r="B59" s="85" t="s">
        <v>142</v>
      </c>
      <c r="C59" s="84" t="s">
        <v>220</v>
      </c>
      <c r="D59" s="84">
        <v>1</v>
      </c>
      <c r="E59" s="81">
        <v>9830000</v>
      </c>
      <c r="F59" s="81">
        <f t="shared" si="9"/>
        <v>9830000</v>
      </c>
      <c r="G59" s="81"/>
      <c r="H59" s="106"/>
      <c r="I59" s="107"/>
      <c r="J59" s="86"/>
      <c r="K59" s="108"/>
      <c r="L59" s="84">
        <v>1</v>
      </c>
      <c r="M59" s="81">
        <f t="shared" si="10"/>
        <v>9830000</v>
      </c>
      <c r="N59" s="81">
        <v>9830000</v>
      </c>
      <c r="O59" s="81">
        <v>0</v>
      </c>
    </row>
    <row r="60" spans="1:15" ht="13.5" customHeight="1">
      <c r="A60" s="84" t="s">
        <v>259</v>
      </c>
      <c r="B60" s="85" t="s">
        <v>143</v>
      </c>
      <c r="C60" s="84" t="s">
        <v>220</v>
      </c>
      <c r="D60" s="84">
        <v>1</v>
      </c>
      <c r="E60" s="81">
        <v>10000000</v>
      </c>
      <c r="F60" s="81">
        <f t="shared" si="9"/>
        <v>9500000</v>
      </c>
      <c r="G60" s="81">
        <v>500000</v>
      </c>
      <c r="H60" s="106"/>
      <c r="I60" s="107"/>
      <c r="J60" s="86"/>
      <c r="K60" s="108"/>
      <c r="L60" s="84">
        <v>1</v>
      </c>
      <c r="M60" s="81">
        <f t="shared" si="10"/>
        <v>10000000</v>
      </c>
      <c r="N60" s="81">
        <v>10000000</v>
      </c>
      <c r="O60" s="81">
        <v>0</v>
      </c>
    </row>
    <row r="61" spans="1:15" ht="13.5" customHeight="1">
      <c r="A61" s="84" t="s">
        <v>260</v>
      </c>
      <c r="B61" s="85" t="s">
        <v>144</v>
      </c>
      <c r="C61" s="84" t="s">
        <v>220</v>
      </c>
      <c r="D61" s="84">
        <v>1</v>
      </c>
      <c r="E61" s="81">
        <v>20000000</v>
      </c>
      <c r="F61" s="81">
        <f t="shared" si="9"/>
        <v>19000000</v>
      </c>
      <c r="G61" s="81">
        <v>1000000</v>
      </c>
      <c r="H61" s="106"/>
      <c r="I61" s="107"/>
      <c r="J61" s="86"/>
      <c r="K61" s="108"/>
      <c r="L61" s="84">
        <v>1</v>
      </c>
      <c r="M61" s="81">
        <f t="shared" si="10"/>
        <v>20000000</v>
      </c>
      <c r="N61" s="81">
        <v>20000000</v>
      </c>
      <c r="O61" s="81">
        <v>0</v>
      </c>
    </row>
    <row r="62" spans="1:15" ht="13.5" customHeight="1">
      <c r="A62" s="84" t="s">
        <v>261</v>
      </c>
      <c r="B62" s="85" t="s">
        <v>145</v>
      </c>
      <c r="C62" s="84" t="s">
        <v>220</v>
      </c>
      <c r="D62" s="84">
        <v>1</v>
      </c>
      <c r="E62" s="81">
        <v>6750000</v>
      </c>
      <c r="F62" s="81">
        <f t="shared" si="9"/>
        <v>6750000</v>
      </c>
      <c r="G62" s="81"/>
      <c r="H62" s="106"/>
      <c r="I62" s="107"/>
      <c r="J62" s="86"/>
      <c r="K62" s="108"/>
      <c r="L62" s="84">
        <v>1</v>
      </c>
      <c r="M62" s="81">
        <f t="shared" si="10"/>
        <v>6750000</v>
      </c>
      <c r="N62" s="81">
        <v>6750000</v>
      </c>
      <c r="O62" s="81">
        <v>0</v>
      </c>
    </row>
    <row r="63" spans="1:15" ht="13.5" customHeight="1">
      <c r="A63" s="84" t="s">
        <v>262</v>
      </c>
      <c r="B63" s="85" t="s">
        <v>146</v>
      </c>
      <c r="C63" s="84" t="s">
        <v>218</v>
      </c>
      <c r="D63" s="84">
        <v>2</v>
      </c>
      <c r="E63" s="81">
        <v>5500000</v>
      </c>
      <c r="F63" s="81">
        <f aca="true" t="shared" si="11" ref="F63:F93">E63-G63</f>
        <v>5500000</v>
      </c>
      <c r="G63" s="81"/>
      <c r="H63" s="106"/>
      <c r="I63" s="107"/>
      <c r="J63" s="86"/>
      <c r="K63" s="108"/>
      <c r="L63" s="84">
        <v>2</v>
      </c>
      <c r="M63" s="81">
        <f aca="true" t="shared" si="12" ref="M63:M93">E63+I63-K63</f>
        <v>5500000</v>
      </c>
      <c r="N63" s="81">
        <v>5500000</v>
      </c>
      <c r="O63" s="81">
        <v>0</v>
      </c>
    </row>
    <row r="64" spans="1:16" ht="13.5" customHeight="1">
      <c r="A64" s="84" t="s">
        <v>263</v>
      </c>
      <c r="B64" s="85" t="s">
        <v>147</v>
      </c>
      <c r="C64" s="84" t="s">
        <v>220</v>
      </c>
      <c r="D64" s="84">
        <v>1</v>
      </c>
      <c r="E64" s="81">
        <v>9000000</v>
      </c>
      <c r="F64" s="81">
        <f t="shared" si="11"/>
        <v>10125000</v>
      </c>
      <c r="G64" s="81">
        <v>-1125000</v>
      </c>
      <c r="H64" s="106"/>
      <c r="I64" s="107"/>
      <c r="J64" s="86"/>
      <c r="K64" s="108"/>
      <c r="L64" s="84">
        <v>1</v>
      </c>
      <c r="M64" s="81">
        <f t="shared" si="12"/>
        <v>9000000</v>
      </c>
      <c r="N64" s="81">
        <v>9000000</v>
      </c>
      <c r="O64" s="81">
        <v>0</v>
      </c>
      <c r="P64" s="63">
        <f>O64</f>
        <v>0</v>
      </c>
    </row>
    <row r="65" spans="1:15" ht="13.5" customHeight="1">
      <c r="A65" s="84" t="s">
        <v>264</v>
      </c>
      <c r="B65" s="85" t="s">
        <v>148</v>
      </c>
      <c r="C65" s="84" t="s">
        <v>220</v>
      </c>
      <c r="D65" s="84">
        <v>1</v>
      </c>
      <c r="E65" s="81">
        <v>7600000</v>
      </c>
      <c r="F65" s="81">
        <f t="shared" si="11"/>
        <v>7600000</v>
      </c>
      <c r="G65" s="81"/>
      <c r="H65" s="106"/>
      <c r="I65" s="107"/>
      <c r="J65" s="86"/>
      <c r="K65" s="108"/>
      <c r="L65" s="84">
        <v>1</v>
      </c>
      <c r="M65" s="81">
        <f t="shared" si="12"/>
        <v>7600000</v>
      </c>
      <c r="N65" s="81">
        <v>7600000</v>
      </c>
      <c r="O65" s="81">
        <v>0</v>
      </c>
    </row>
    <row r="66" spans="1:16" ht="13.5" customHeight="1">
      <c r="A66" s="84" t="s">
        <v>265</v>
      </c>
      <c r="B66" s="85" t="s">
        <v>489</v>
      </c>
      <c r="C66" s="84" t="s">
        <v>220</v>
      </c>
      <c r="D66" s="84">
        <v>1</v>
      </c>
      <c r="E66" s="81">
        <v>10000000</v>
      </c>
      <c r="F66" s="81">
        <f t="shared" si="11"/>
        <v>12000000</v>
      </c>
      <c r="G66" s="81">
        <v>-2000000</v>
      </c>
      <c r="H66" s="106"/>
      <c r="I66" s="107"/>
      <c r="J66" s="86"/>
      <c r="K66" s="108"/>
      <c r="L66" s="84">
        <v>1</v>
      </c>
      <c r="M66" s="81">
        <f t="shared" si="12"/>
        <v>10000000</v>
      </c>
      <c r="N66" s="81">
        <v>10000000</v>
      </c>
      <c r="O66" s="81">
        <v>0</v>
      </c>
      <c r="P66" s="63">
        <f>O66</f>
        <v>0</v>
      </c>
    </row>
    <row r="67" spans="1:15" ht="13.5" customHeight="1">
      <c r="A67" s="84" t="s">
        <v>266</v>
      </c>
      <c r="B67" s="85" t="s">
        <v>150</v>
      </c>
      <c r="C67" s="84" t="s">
        <v>220</v>
      </c>
      <c r="D67" s="84">
        <v>1</v>
      </c>
      <c r="E67" s="81">
        <v>7800000</v>
      </c>
      <c r="F67" s="81">
        <f t="shared" si="11"/>
        <v>7800000</v>
      </c>
      <c r="G67" s="81"/>
      <c r="H67" s="106"/>
      <c r="I67" s="107"/>
      <c r="J67" s="86"/>
      <c r="K67" s="108"/>
      <c r="L67" s="84">
        <v>1</v>
      </c>
      <c r="M67" s="81">
        <f t="shared" si="12"/>
        <v>7800000</v>
      </c>
      <c r="N67" s="81">
        <v>7800000</v>
      </c>
      <c r="O67" s="81">
        <v>0</v>
      </c>
    </row>
    <row r="68" spans="1:15" ht="13.5" customHeight="1">
      <c r="A68" s="84" t="s">
        <v>267</v>
      </c>
      <c r="B68" s="85" t="s">
        <v>151</v>
      </c>
      <c r="C68" s="84" t="s">
        <v>220</v>
      </c>
      <c r="D68" s="84">
        <v>1</v>
      </c>
      <c r="E68" s="81">
        <v>7200000</v>
      </c>
      <c r="F68" s="81">
        <f t="shared" si="11"/>
        <v>7200000</v>
      </c>
      <c r="G68" s="81"/>
      <c r="H68" s="106"/>
      <c r="I68" s="107"/>
      <c r="J68" s="86"/>
      <c r="K68" s="108"/>
      <c r="L68" s="84">
        <v>1</v>
      </c>
      <c r="M68" s="81">
        <f t="shared" si="12"/>
        <v>7200000</v>
      </c>
      <c r="N68" s="81">
        <v>7200000</v>
      </c>
      <c r="O68" s="81">
        <v>0</v>
      </c>
    </row>
    <row r="69" spans="1:15" ht="13.5" customHeight="1">
      <c r="A69" s="84" t="s">
        <v>268</v>
      </c>
      <c r="B69" s="85" t="s">
        <v>152</v>
      </c>
      <c r="C69" s="84" t="s">
        <v>220</v>
      </c>
      <c r="D69" s="84">
        <v>1</v>
      </c>
      <c r="E69" s="81">
        <v>6800000</v>
      </c>
      <c r="F69" s="81">
        <f t="shared" si="11"/>
        <v>6800000</v>
      </c>
      <c r="G69" s="81"/>
      <c r="H69" s="106"/>
      <c r="I69" s="107"/>
      <c r="J69" s="86"/>
      <c r="K69" s="108"/>
      <c r="L69" s="84">
        <v>1</v>
      </c>
      <c r="M69" s="81">
        <f t="shared" si="12"/>
        <v>6800000</v>
      </c>
      <c r="N69" s="81">
        <v>6800000</v>
      </c>
      <c r="O69" s="81">
        <v>0</v>
      </c>
    </row>
    <row r="70" spans="1:16" ht="13.5" customHeight="1">
      <c r="A70" s="84" t="s">
        <v>269</v>
      </c>
      <c r="B70" s="85" t="s">
        <v>153</v>
      </c>
      <c r="C70" s="84" t="s">
        <v>220</v>
      </c>
      <c r="D70" s="84">
        <v>1</v>
      </c>
      <c r="E70" s="81">
        <v>8600000</v>
      </c>
      <c r="F70" s="81">
        <f t="shared" si="11"/>
        <v>9675000</v>
      </c>
      <c r="G70" s="81">
        <v>-1075000</v>
      </c>
      <c r="H70" s="106"/>
      <c r="I70" s="107"/>
      <c r="J70" s="86"/>
      <c r="K70" s="108"/>
      <c r="L70" s="84">
        <v>1</v>
      </c>
      <c r="M70" s="81">
        <f t="shared" si="12"/>
        <v>8600000</v>
      </c>
      <c r="N70" s="81">
        <v>8600000</v>
      </c>
      <c r="O70" s="81">
        <v>0</v>
      </c>
      <c r="P70" s="63">
        <f>O70</f>
        <v>0</v>
      </c>
    </row>
    <row r="71" spans="1:16" ht="13.5" customHeight="1">
      <c r="A71" s="84" t="s">
        <v>270</v>
      </c>
      <c r="B71" s="85" t="s">
        <v>154</v>
      </c>
      <c r="C71" s="84" t="s">
        <v>218</v>
      </c>
      <c r="D71" s="84">
        <v>1</v>
      </c>
      <c r="E71" s="81">
        <v>80000000</v>
      </c>
      <c r="F71" s="81">
        <f t="shared" si="11"/>
        <v>90000000</v>
      </c>
      <c r="G71" s="81">
        <v>-10000000</v>
      </c>
      <c r="H71" s="106"/>
      <c r="I71" s="107"/>
      <c r="J71" s="86"/>
      <c r="K71" s="108"/>
      <c r="L71" s="84">
        <v>1</v>
      </c>
      <c r="M71" s="81">
        <f t="shared" si="12"/>
        <v>80000000</v>
      </c>
      <c r="N71" s="81">
        <v>80000000</v>
      </c>
      <c r="O71" s="81">
        <v>0</v>
      </c>
      <c r="P71" s="63">
        <f>O71</f>
        <v>0</v>
      </c>
    </row>
    <row r="72" spans="1:16" ht="13.5" customHeight="1">
      <c r="A72" s="84" t="s">
        <v>271</v>
      </c>
      <c r="B72" s="85" t="s">
        <v>155</v>
      </c>
      <c r="C72" s="84" t="s">
        <v>218</v>
      </c>
      <c r="D72" s="84">
        <v>1</v>
      </c>
      <c r="E72" s="81">
        <v>44000000</v>
      </c>
      <c r="F72" s="81">
        <f t="shared" si="11"/>
        <v>49500000</v>
      </c>
      <c r="G72" s="81">
        <v>-5500000</v>
      </c>
      <c r="H72" s="106"/>
      <c r="I72" s="107"/>
      <c r="J72" s="86"/>
      <c r="K72" s="108"/>
      <c r="L72" s="84">
        <v>1</v>
      </c>
      <c r="M72" s="81">
        <f t="shared" si="12"/>
        <v>44000000</v>
      </c>
      <c r="N72" s="81">
        <v>44000000</v>
      </c>
      <c r="O72" s="81">
        <v>0</v>
      </c>
      <c r="P72" s="63">
        <f>O72</f>
        <v>0</v>
      </c>
    </row>
    <row r="73" spans="1:16" ht="13.5" customHeight="1">
      <c r="A73" s="84" t="s">
        <v>272</v>
      </c>
      <c r="B73" s="85" t="s">
        <v>147</v>
      </c>
      <c r="C73" s="84" t="s">
        <v>220</v>
      </c>
      <c r="D73" s="84">
        <v>1</v>
      </c>
      <c r="E73" s="81">
        <v>9000000</v>
      </c>
      <c r="F73" s="81">
        <f t="shared" si="11"/>
        <v>10125000</v>
      </c>
      <c r="G73" s="81">
        <v>-1125000</v>
      </c>
      <c r="H73" s="106"/>
      <c r="I73" s="107"/>
      <c r="J73" s="86"/>
      <c r="K73" s="108"/>
      <c r="L73" s="84">
        <v>1</v>
      </c>
      <c r="M73" s="81">
        <f t="shared" si="12"/>
        <v>9000000</v>
      </c>
      <c r="N73" s="81">
        <v>9000000</v>
      </c>
      <c r="O73" s="81">
        <v>0</v>
      </c>
      <c r="P73" s="63">
        <f>O73</f>
        <v>0</v>
      </c>
    </row>
    <row r="74" spans="1:15" ht="13.5" customHeight="1">
      <c r="A74" s="84" t="s">
        <v>273</v>
      </c>
      <c r="B74" s="85" t="s">
        <v>156</v>
      </c>
      <c r="C74" s="84" t="s">
        <v>220</v>
      </c>
      <c r="D74" s="84">
        <v>1</v>
      </c>
      <c r="E74" s="81">
        <v>7070000</v>
      </c>
      <c r="F74" s="81">
        <f t="shared" si="11"/>
        <v>7070000</v>
      </c>
      <c r="G74" s="81"/>
      <c r="H74" s="106"/>
      <c r="I74" s="107"/>
      <c r="J74" s="86"/>
      <c r="K74" s="108"/>
      <c r="L74" s="84">
        <v>1</v>
      </c>
      <c r="M74" s="81">
        <f t="shared" si="12"/>
        <v>7070000</v>
      </c>
      <c r="N74" s="81">
        <v>7070000</v>
      </c>
      <c r="O74" s="81">
        <v>0</v>
      </c>
    </row>
    <row r="75" spans="1:15" ht="13.5" customHeight="1">
      <c r="A75" s="84" t="s">
        <v>274</v>
      </c>
      <c r="B75" s="85" t="s">
        <v>137</v>
      </c>
      <c r="C75" s="84" t="s">
        <v>220</v>
      </c>
      <c r="D75" s="84">
        <v>1</v>
      </c>
      <c r="E75" s="81">
        <v>9830000</v>
      </c>
      <c r="F75" s="81">
        <f t="shared" si="11"/>
        <v>9830000</v>
      </c>
      <c r="G75" s="81"/>
      <c r="H75" s="106"/>
      <c r="I75" s="107"/>
      <c r="J75" s="86"/>
      <c r="K75" s="108"/>
      <c r="L75" s="84">
        <v>1</v>
      </c>
      <c r="M75" s="81">
        <f t="shared" si="12"/>
        <v>9830000</v>
      </c>
      <c r="N75" s="81">
        <v>9830000</v>
      </c>
      <c r="O75" s="81">
        <v>0</v>
      </c>
    </row>
    <row r="76" spans="1:15" ht="13.5" customHeight="1">
      <c r="A76" s="84" t="s">
        <v>275</v>
      </c>
      <c r="B76" s="85" t="s">
        <v>501</v>
      </c>
      <c r="C76" s="84" t="s">
        <v>220</v>
      </c>
      <c r="D76" s="84">
        <v>1</v>
      </c>
      <c r="E76" s="81">
        <v>0</v>
      </c>
      <c r="F76" s="81">
        <f t="shared" si="11"/>
        <v>0</v>
      </c>
      <c r="G76" s="81"/>
      <c r="H76" s="106"/>
      <c r="I76" s="107"/>
      <c r="J76" s="86"/>
      <c r="K76" s="108"/>
      <c r="L76" s="84">
        <v>1</v>
      </c>
      <c r="M76" s="81">
        <f t="shared" si="12"/>
        <v>0</v>
      </c>
      <c r="N76" s="81">
        <v>0</v>
      </c>
      <c r="O76" s="81">
        <v>0</v>
      </c>
    </row>
    <row r="77" spans="1:15" s="24" customFormat="1" ht="13.5" customHeight="1">
      <c r="A77" s="84" t="s">
        <v>276</v>
      </c>
      <c r="B77" s="85" t="s">
        <v>157</v>
      </c>
      <c r="C77" s="166"/>
      <c r="D77" s="84">
        <v>1</v>
      </c>
      <c r="E77" s="81">
        <v>45000000</v>
      </c>
      <c r="F77" s="81">
        <f t="shared" si="11"/>
        <v>22500000</v>
      </c>
      <c r="G77" s="81">
        <v>22500000</v>
      </c>
      <c r="H77" s="106"/>
      <c r="I77" s="107"/>
      <c r="J77" s="86"/>
      <c r="K77" s="108"/>
      <c r="L77" s="84">
        <v>1</v>
      </c>
      <c r="M77" s="81">
        <f t="shared" si="12"/>
        <v>45000000</v>
      </c>
      <c r="N77" s="81">
        <v>31500000</v>
      </c>
      <c r="O77" s="81">
        <v>13500000</v>
      </c>
    </row>
    <row r="78" spans="1:16" ht="13.5" customHeight="1">
      <c r="A78" s="84" t="s">
        <v>277</v>
      </c>
      <c r="B78" s="85" t="s">
        <v>158</v>
      </c>
      <c r="C78" s="84" t="s">
        <v>220</v>
      </c>
      <c r="D78" s="84">
        <v>1</v>
      </c>
      <c r="E78" s="81">
        <v>7875000</v>
      </c>
      <c r="F78" s="81">
        <f t="shared" si="11"/>
        <v>9450000</v>
      </c>
      <c r="G78" s="81">
        <v>-1575000</v>
      </c>
      <c r="H78" s="106"/>
      <c r="I78" s="107"/>
      <c r="J78" s="86"/>
      <c r="K78" s="108"/>
      <c r="L78" s="84">
        <v>1</v>
      </c>
      <c r="M78" s="81">
        <f t="shared" si="12"/>
        <v>7875000</v>
      </c>
      <c r="N78" s="81">
        <v>7875000</v>
      </c>
      <c r="O78" s="81">
        <v>0</v>
      </c>
      <c r="P78" s="63">
        <f>O78</f>
        <v>0</v>
      </c>
    </row>
    <row r="79" spans="1:15" ht="13.5" customHeight="1">
      <c r="A79" s="84" t="s">
        <v>278</v>
      </c>
      <c r="B79" s="85" t="s">
        <v>159</v>
      </c>
      <c r="C79" s="84" t="s">
        <v>218</v>
      </c>
      <c r="D79" s="84">
        <v>1</v>
      </c>
      <c r="E79" s="81">
        <v>20000000</v>
      </c>
      <c r="F79" s="81">
        <f t="shared" si="11"/>
        <v>20000000</v>
      </c>
      <c r="G79" s="81"/>
      <c r="H79" s="106"/>
      <c r="I79" s="107"/>
      <c r="J79" s="86"/>
      <c r="K79" s="108"/>
      <c r="L79" s="84">
        <v>1</v>
      </c>
      <c r="M79" s="81">
        <f t="shared" si="12"/>
        <v>20000000</v>
      </c>
      <c r="N79" s="81">
        <v>20000000</v>
      </c>
      <c r="O79" s="81">
        <v>0</v>
      </c>
    </row>
    <row r="80" spans="1:15" ht="13.5" customHeight="1">
      <c r="A80" s="84" t="s">
        <v>279</v>
      </c>
      <c r="B80" s="85" t="s">
        <v>160</v>
      </c>
      <c r="C80" s="84" t="s">
        <v>218</v>
      </c>
      <c r="D80" s="84">
        <v>1</v>
      </c>
      <c r="E80" s="81">
        <v>19550000</v>
      </c>
      <c r="F80" s="81">
        <f t="shared" si="11"/>
        <v>3910000</v>
      </c>
      <c r="G80" s="81">
        <v>15640000</v>
      </c>
      <c r="H80" s="106"/>
      <c r="I80" s="107"/>
      <c r="J80" s="86"/>
      <c r="K80" s="108"/>
      <c r="L80" s="84">
        <v>1</v>
      </c>
      <c r="M80" s="81">
        <f t="shared" si="12"/>
        <v>19550000</v>
      </c>
      <c r="N80" s="81">
        <v>7820000</v>
      </c>
      <c r="O80" s="81">
        <v>11730000</v>
      </c>
    </row>
    <row r="81" spans="1:15" ht="13.5" customHeight="1">
      <c r="A81" s="84" t="s">
        <v>280</v>
      </c>
      <c r="B81" s="85" t="s">
        <v>151</v>
      </c>
      <c r="C81" s="84" t="s">
        <v>220</v>
      </c>
      <c r="D81" s="84">
        <v>1</v>
      </c>
      <c r="E81" s="81">
        <v>6700000</v>
      </c>
      <c r="F81" s="81">
        <f t="shared" si="11"/>
        <v>6700000</v>
      </c>
      <c r="G81" s="81"/>
      <c r="H81" s="106"/>
      <c r="I81" s="107"/>
      <c r="J81" s="86"/>
      <c r="K81" s="108"/>
      <c r="L81" s="84">
        <v>1</v>
      </c>
      <c r="M81" s="81">
        <f t="shared" si="12"/>
        <v>6700000</v>
      </c>
      <c r="N81" s="81">
        <v>6700000</v>
      </c>
      <c r="O81" s="81">
        <v>0</v>
      </c>
    </row>
    <row r="82" spans="1:15" ht="13.5" customHeight="1">
      <c r="A82" s="84" t="s">
        <v>281</v>
      </c>
      <c r="B82" s="85" t="s">
        <v>161</v>
      </c>
      <c r="C82" s="84" t="s">
        <v>218</v>
      </c>
      <c r="D82" s="84">
        <v>1</v>
      </c>
      <c r="E82" s="81">
        <v>25000000</v>
      </c>
      <c r="F82" s="81">
        <f t="shared" si="11"/>
        <v>25000000</v>
      </c>
      <c r="G82" s="81"/>
      <c r="H82" s="106"/>
      <c r="I82" s="107"/>
      <c r="J82" s="86"/>
      <c r="K82" s="108"/>
      <c r="L82" s="84">
        <v>1</v>
      </c>
      <c r="M82" s="81">
        <f t="shared" si="12"/>
        <v>25000000</v>
      </c>
      <c r="N82" s="81">
        <v>25000000</v>
      </c>
      <c r="O82" s="81">
        <v>0</v>
      </c>
    </row>
    <row r="83" spans="1:15" ht="13.5" customHeight="1">
      <c r="A83" s="84" t="s">
        <v>282</v>
      </c>
      <c r="B83" s="85" t="s">
        <v>162</v>
      </c>
      <c r="C83" s="84" t="s">
        <v>220</v>
      </c>
      <c r="D83" s="84">
        <v>1</v>
      </c>
      <c r="E83" s="81">
        <v>17000000</v>
      </c>
      <c r="F83" s="81">
        <f t="shared" si="11"/>
        <v>17000000</v>
      </c>
      <c r="G83" s="81"/>
      <c r="H83" s="106"/>
      <c r="I83" s="107"/>
      <c r="J83" s="86"/>
      <c r="K83" s="108"/>
      <c r="L83" s="84">
        <v>1</v>
      </c>
      <c r="M83" s="81">
        <f t="shared" si="12"/>
        <v>17000000</v>
      </c>
      <c r="N83" s="81">
        <v>17000000</v>
      </c>
      <c r="O83" s="81">
        <v>0</v>
      </c>
    </row>
    <row r="84" spans="1:15" ht="13.5" customHeight="1">
      <c r="A84" s="84" t="s">
        <v>283</v>
      </c>
      <c r="B84" s="85" t="s">
        <v>163</v>
      </c>
      <c r="C84" s="84" t="s">
        <v>218</v>
      </c>
      <c r="D84" s="84">
        <v>1</v>
      </c>
      <c r="E84" s="81">
        <v>3200000</v>
      </c>
      <c r="F84" s="81">
        <f t="shared" si="11"/>
        <v>3200000</v>
      </c>
      <c r="G84" s="81"/>
      <c r="H84" s="106"/>
      <c r="I84" s="107"/>
      <c r="J84" s="86"/>
      <c r="K84" s="108"/>
      <c r="L84" s="84">
        <v>1</v>
      </c>
      <c r="M84" s="81">
        <f t="shared" si="12"/>
        <v>3200000</v>
      </c>
      <c r="N84" s="81">
        <v>3200000</v>
      </c>
      <c r="O84" s="81">
        <v>0</v>
      </c>
    </row>
    <row r="85" spans="1:15" ht="13.5" customHeight="1">
      <c r="A85" s="84" t="s">
        <v>284</v>
      </c>
      <c r="B85" s="85" t="s">
        <v>164</v>
      </c>
      <c r="C85" s="84" t="s">
        <v>218</v>
      </c>
      <c r="D85" s="84">
        <v>1</v>
      </c>
      <c r="E85" s="81">
        <v>1500000</v>
      </c>
      <c r="F85" s="81">
        <f t="shared" si="11"/>
        <v>1500000</v>
      </c>
      <c r="G85" s="81"/>
      <c r="H85" s="106"/>
      <c r="I85" s="107"/>
      <c r="J85" s="86"/>
      <c r="K85" s="108"/>
      <c r="L85" s="84">
        <v>1</v>
      </c>
      <c r="M85" s="81">
        <f t="shared" si="12"/>
        <v>1500000</v>
      </c>
      <c r="N85" s="81">
        <v>1500000</v>
      </c>
      <c r="O85" s="81">
        <v>0</v>
      </c>
    </row>
    <row r="86" spans="1:15" ht="13.5" customHeight="1">
      <c r="A86" s="84" t="s">
        <v>285</v>
      </c>
      <c r="B86" s="85" t="s">
        <v>165</v>
      </c>
      <c r="C86" s="84" t="s">
        <v>218</v>
      </c>
      <c r="D86" s="84">
        <v>1</v>
      </c>
      <c r="E86" s="81">
        <v>5200000</v>
      </c>
      <c r="F86" s="81">
        <f t="shared" si="11"/>
        <v>5200000</v>
      </c>
      <c r="G86" s="81"/>
      <c r="H86" s="106"/>
      <c r="I86" s="107"/>
      <c r="J86" s="86"/>
      <c r="K86" s="108"/>
      <c r="L86" s="84">
        <v>1</v>
      </c>
      <c r="M86" s="81">
        <f t="shared" si="12"/>
        <v>5200000</v>
      </c>
      <c r="N86" s="81">
        <v>5200000</v>
      </c>
      <c r="O86" s="81">
        <v>0</v>
      </c>
    </row>
    <row r="87" spans="1:15" ht="13.5" customHeight="1">
      <c r="A87" s="84" t="s">
        <v>286</v>
      </c>
      <c r="B87" s="85" t="s">
        <v>166</v>
      </c>
      <c r="C87" s="84" t="s">
        <v>218</v>
      </c>
      <c r="D87" s="84">
        <v>1</v>
      </c>
      <c r="E87" s="81">
        <v>22700000</v>
      </c>
      <c r="F87" s="81">
        <f t="shared" si="11"/>
        <v>22700000</v>
      </c>
      <c r="G87" s="81"/>
      <c r="H87" s="106"/>
      <c r="I87" s="107"/>
      <c r="J87" s="86"/>
      <c r="K87" s="108"/>
      <c r="L87" s="84">
        <v>1</v>
      </c>
      <c r="M87" s="81">
        <f t="shared" si="12"/>
        <v>22700000</v>
      </c>
      <c r="N87" s="81">
        <v>22700000</v>
      </c>
      <c r="O87" s="81">
        <v>0</v>
      </c>
    </row>
    <row r="88" spans="1:15" ht="13.5" customHeight="1">
      <c r="A88" s="84" t="s">
        <v>287</v>
      </c>
      <c r="B88" s="85" t="s">
        <v>168</v>
      </c>
      <c r="C88" s="84" t="s">
        <v>220</v>
      </c>
      <c r="D88" s="84">
        <v>1</v>
      </c>
      <c r="E88" s="81">
        <v>14500000</v>
      </c>
      <c r="F88" s="81">
        <f t="shared" si="11"/>
        <v>14500000</v>
      </c>
      <c r="G88" s="81"/>
      <c r="H88" s="106"/>
      <c r="I88" s="107"/>
      <c r="J88" s="86"/>
      <c r="K88" s="108"/>
      <c r="L88" s="84">
        <v>1</v>
      </c>
      <c r="M88" s="81">
        <f t="shared" si="12"/>
        <v>14500000</v>
      </c>
      <c r="N88" s="81">
        <v>14500000</v>
      </c>
      <c r="O88" s="81">
        <v>0</v>
      </c>
    </row>
    <row r="89" spans="1:15" ht="13.5" customHeight="1">
      <c r="A89" s="84" t="s">
        <v>288</v>
      </c>
      <c r="B89" s="85" t="s">
        <v>167</v>
      </c>
      <c r="C89" s="84" t="s">
        <v>218</v>
      </c>
      <c r="D89" s="84">
        <v>1</v>
      </c>
      <c r="E89" s="81">
        <v>20000000</v>
      </c>
      <c r="F89" s="81">
        <f t="shared" si="11"/>
        <v>20000000</v>
      </c>
      <c r="G89" s="81"/>
      <c r="H89" s="106"/>
      <c r="I89" s="107"/>
      <c r="J89" s="86"/>
      <c r="K89" s="108"/>
      <c r="L89" s="84">
        <v>1</v>
      </c>
      <c r="M89" s="81">
        <f t="shared" si="12"/>
        <v>20000000</v>
      </c>
      <c r="N89" s="81">
        <v>20000000</v>
      </c>
      <c r="O89" s="81">
        <v>0</v>
      </c>
    </row>
    <row r="90" spans="1:15" ht="13.5" customHeight="1">
      <c r="A90" s="84" t="s">
        <v>289</v>
      </c>
      <c r="B90" s="85" t="s">
        <v>169</v>
      </c>
      <c r="C90" s="84" t="s">
        <v>220</v>
      </c>
      <c r="D90" s="84">
        <v>1</v>
      </c>
      <c r="E90" s="81">
        <v>10200000</v>
      </c>
      <c r="F90" s="81">
        <f t="shared" si="11"/>
        <v>10200000</v>
      </c>
      <c r="G90" s="81"/>
      <c r="H90" s="106"/>
      <c r="I90" s="107"/>
      <c r="J90" s="86"/>
      <c r="K90" s="108"/>
      <c r="L90" s="84">
        <v>1</v>
      </c>
      <c r="M90" s="81">
        <f t="shared" si="12"/>
        <v>10200000</v>
      </c>
      <c r="N90" s="81">
        <v>10200000</v>
      </c>
      <c r="O90" s="81">
        <v>0</v>
      </c>
    </row>
    <row r="91" spans="1:15" ht="13.5" customHeight="1">
      <c r="A91" s="84" t="s">
        <v>290</v>
      </c>
      <c r="B91" s="85" t="s">
        <v>170</v>
      </c>
      <c r="C91" s="84" t="s">
        <v>218</v>
      </c>
      <c r="D91" s="84">
        <v>1</v>
      </c>
      <c r="E91" s="81">
        <v>16379000</v>
      </c>
      <c r="F91" s="81">
        <f t="shared" si="11"/>
        <v>16379000</v>
      </c>
      <c r="G91" s="81"/>
      <c r="H91" s="106"/>
      <c r="I91" s="107"/>
      <c r="J91" s="86"/>
      <c r="K91" s="108"/>
      <c r="L91" s="84">
        <v>1</v>
      </c>
      <c r="M91" s="81">
        <f t="shared" si="12"/>
        <v>16379000</v>
      </c>
      <c r="N91" s="81">
        <v>16379000</v>
      </c>
      <c r="O91" s="81">
        <v>0</v>
      </c>
    </row>
    <row r="92" spans="1:15" ht="13.5" customHeight="1">
      <c r="A92" s="84" t="s">
        <v>291</v>
      </c>
      <c r="B92" s="85" t="s">
        <v>171</v>
      </c>
      <c r="C92" s="84" t="s">
        <v>218</v>
      </c>
      <c r="D92" s="84">
        <v>1</v>
      </c>
      <c r="E92" s="81">
        <v>9500000</v>
      </c>
      <c r="F92" s="81">
        <f t="shared" si="11"/>
        <v>9500000</v>
      </c>
      <c r="G92" s="81"/>
      <c r="H92" s="106"/>
      <c r="I92" s="107"/>
      <c r="J92" s="86"/>
      <c r="K92" s="108"/>
      <c r="L92" s="84">
        <v>1</v>
      </c>
      <c r="M92" s="81">
        <f t="shared" si="12"/>
        <v>9500000</v>
      </c>
      <c r="N92" s="81">
        <v>9500000</v>
      </c>
      <c r="O92" s="81">
        <v>0</v>
      </c>
    </row>
    <row r="93" spans="1:15" ht="13.5" customHeight="1">
      <c r="A93" s="84" t="s">
        <v>292</v>
      </c>
      <c r="B93" s="85" t="s">
        <v>172</v>
      </c>
      <c r="C93" s="84" t="s">
        <v>218</v>
      </c>
      <c r="D93" s="84">
        <v>1</v>
      </c>
      <c r="E93" s="81">
        <v>12166000</v>
      </c>
      <c r="F93" s="81">
        <f t="shared" si="11"/>
        <v>12166000</v>
      </c>
      <c r="G93" s="81"/>
      <c r="H93" s="106"/>
      <c r="I93" s="107"/>
      <c r="J93" s="86"/>
      <c r="K93" s="108"/>
      <c r="L93" s="84">
        <v>1</v>
      </c>
      <c r="M93" s="81">
        <f t="shared" si="12"/>
        <v>12166000</v>
      </c>
      <c r="N93" s="81">
        <v>12166000</v>
      </c>
      <c r="O93" s="81">
        <v>0</v>
      </c>
    </row>
    <row r="94" spans="1:15" ht="13.5" customHeight="1">
      <c r="A94" s="84" t="s">
        <v>293</v>
      </c>
      <c r="B94" s="85" t="s">
        <v>173</v>
      </c>
      <c r="C94" s="84" t="s">
        <v>220</v>
      </c>
      <c r="D94" s="84">
        <v>2</v>
      </c>
      <c r="E94" s="81">
        <v>25700000</v>
      </c>
      <c r="F94" s="81">
        <f aca="true" t="shared" si="13" ref="F94:F122">E94-G94</f>
        <v>25700000</v>
      </c>
      <c r="G94" s="81"/>
      <c r="H94" s="106"/>
      <c r="I94" s="107"/>
      <c r="J94" s="86"/>
      <c r="K94" s="108"/>
      <c r="L94" s="84">
        <v>2</v>
      </c>
      <c r="M94" s="81">
        <f aca="true" t="shared" si="14" ref="M94:M124">E94+I94-K94</f>
        <v>25700000</v>
      </c>
      <c r="N94" s="81">
        <v>25700000</v>
      </c>
      <c r="O94" s="81">
        <v>0</v>
      </c>
    </row>
    <row r="95" spans="1:15" ht="13.5" customHeight="1">
      <c r="A95" s="84" t="s">
        <v>294</v>
      </c>
      <c r="B95" s="85" t="s">
        <v>174</v>
      </c>
      <c r="C95" s="84" t="s">
        <v>218</v>
      </c>
      <c r="D95" s="84">
        <v>1</v>
      </c>
      <c r="E95" s="81">
        <v>5400000</v>
      </c>
      <c r="F95" s="81">
        <f t="shared" si="13"/>
        <v>5400000</v>
      </c>
      <c r="G95" s="81"/>
      <c r="H95" s="106"/>
      <c r="I95" s="107"/>
      <c r="J95" s="86"/>
      <c r="K95" s="108"/>
      <c r="L95" s="84">
        <v>1</v>
      </c>
      <c r="M95" s="81">
        <f t="shared" si="14"/>
        <v>5400000</v>
      </c>
      <c r="N95" s="81">
        <v>5400000</v>
      </c>
      <c r="O95" s="81">
        <v>0</v>
      </c>
    </row>
    <row r="96" spans="1:15" ht="13.5" customHeight="1">
      <c r="A96" s="84" t="s">
        <v>295</v>
      </c>
      <c r="B96" s="85" t="s">
        <v>175</v>
      </c>
      <c r="C96" s="84" t="s">
        <v>218</v>
      </c>
      <c r="D96" s="84">
        <v>1</v>
      </c>
      <c r="E96" s="81">
        <v>9500000</v>
      </c>
      <c r="F96" s="81">
        <f t="shared" si="13"/>
        <v>9500000</v>
      </c>
      <c r="G96" s="81"/>
      <c r="H96" s="106"/>
      <c r="I96" s="107"/>
      <c r="J96" s="86"/>
      <c r="K96" s="108"/>
      <c r="L96" s="84">
        <v>1</v>
      </c>
      <c r="M96" s="81">
        <f t="shared" si="14"/>
        <v>9500000</v>
      </c>
      <c r="N96" s="81">
        <v>9500000</v>
      </c>
      <c r="O96" s="81">
        <v>0</v>
      </c>
    </row>
    <row r="97" spans="1:15" ht="13.5" customHeight="1">
      <c r="A97" s="84" t="s">
        <v>296</v>
      </c>
      <c r="B97" s="85" t="s">
        <v>176</v>
      </c>
      <c r="C97" s="84" t="s">
        <v>220</v>
      </c>
      <c r="D97" s="84">
        <v>1</v>
      </c>
      <c r="E97" s="81">
        <v>10490000</v>
      </c>
      <c r="F97" s="81">
        <f t="shared" si="13"/>
        <v>10490000</v>
      </c>
      <c r="G97" s="81"/>
      <c r="H97" s="106"/>
      <c r="I97" s="107"/>
      <c r="J97" s="86"/>
      <c r="K97" s="108"/>
      <c r="L97" s="84">
        <v>1</v>
      </c>
      <c r="M97" s="81">
        <f t="shared" si="14"/>
        <v>10490000</v>
      </c>
      <c r="N97" s="81">
        <v>10490000</v>
      </c>
      <c r="O97" s="81">
        <v>0</v>
      </c>
    </row>
    <row r="98" spans="1:15" ht="13.5" customHeight="1">
      <c r="A98" s="84" t="s">
        <v>297</v>
      </c>
      <c r="B98" s="85" t="s">
        <v>177</v>
      </c>
      <c r="C98" s="84" t="s">
        <v>220</v>
      </c>
      <c r="D98" s="84">
        <v>2</v>
      </c>
      <c r="E98" s="81">
        <v>27700000</v>
      </c>
      <c r="F98" s="81">
        <f t="shared" si="13"/>
        <v>24237500</v>
      </c>
      <c r="G98" s="81">
        <v>3462500</v>
      </c>
      <c r="H98" s="106"/>
      <c r="I98" s="107"/>
      <c r="J98" s="86"/>
      <c r="K98" s="108"/>
      <c r="L98" s="84">
        <v>2</v>
      </c>
      <c r="M98" s="81">
        <f t="shared" si="14"/>
        <v>27700000</v>
      </c>
      <c r="N98" s="81">
        <v>27700000</v>
      </c>
      <c r="O98" s="81">
        <v>0</v>
      </c>
    </row>
    <row r="99" spans="1:15" ht="13.5" customHeight="1">
      <c r="A99" s="84" t="s">
        <v>298</v>
      </c>
      <c r="B99" s="85" t="s">
        <v>178</v>
      </c>
      <c r="C99" s="84" t="s">
        <v>218</v>
      </c>
      <c r="D99" s="84">
        <v>1</v>
      </c>
      <c r="E99" s="81">
        <v>2100000</v>
      </c>
      <c r="F99" s="81">
        <f t="shared" si="13"/>
        <v>2100000</v>
      </c>
      <c r="G99" s="81"/>
      <c r="H99" s="106"/>
      <c r="I99" s="107"/>
      <c r="J99" s="86"/>
      <c r="K99" s="108"/>
      <c r="L99" s="84">
        <v>1</v>
      </c>
      <c r="M99" s="81">
        <f t="shared" si="14"/>
        <v>2100000</v>
      </c>
      <c r="N99" s="81">
        <v>2100000</v>
      </c>
      <c r="O99" s="81">
        <v>0</v>
      </c>
    </row>
    <row r="100" spans="1:15" ht="13.5" customHeight="1">
      <c r="A100" s="84" t="s">
        <v>299</v>
      </c>
      <c r="B100" s="85" t="s">
        <v>179</v>
      </c>
      <c r="C100" s="84" t="s">
        <v>220</v>
      </c>
      <c r="D100" s="84">
        <v>1</v>
      </c>
      <c r="E100" s="81">
        <v>6400000</v>
      </c>
      <c r="F100" s="81">
        <f t="shared" si="13"/>
        <v>6400000</v>
      </c>
      <c r="G100" s="81"/>
      <c r="H100" s="106"/>
      <c r="I100" s="107"/>
      <c r="J100" s="86"/>
      <c r="K100" s="108"/>
      <c r="L100" s="84">
        <v>1</v>
      </c>
      <c r="M100" s="81">
        <f t="shared" si="14"/>
        <v>6400000</v>
      </c>
      <c r="N100" s="81">
        <v>6400000</v>
      </c>
      <c r="O100" s="81">
        <v>0</v>
      </c>
    </row>
    <row r="101" spans="1:15" ht="13.5" customHeight="1">
      <c r="A101" s="84" t="s">
        <v>300</v>
      </c>
      <c r="B101" s="85" t="s">
        <v>180</v>
      </c>
      <c r="C101" s="84" t="s">
        <v>218</v>
      </c>
      <c r="D101" s="84">
        <v>1</v>
      </c>
      <c r="E101" s="81">
        <v>3200000</v>
      </c>
      <c r="F101" s="81">
        <f t="shared" si="13"/>
        <v>3200000</v>
      </c>
      <c r="G101" s="81"/>
      <c r="H101" s="106"/>
      <c r="I101" s="107"/>
      <c r="J101" s="86"/>
      <c r="K101" s="108"/>
      <c r="L101" s="84">
        <v>1</v>
      </c>
      <c r="M101" s="81">
        <f t="shared" si="14"/>
        <v>3200000</v>
      </c>
      <c r="N101" s="81">
        <v>3200000</v>
      </c>
      <c r="O101" s="81">
        <v>0</v>
      </c>
    </row>
    <row r="102" spans="1:15" ht="13.5" customHeight="1">
      <c r="A102" s="84" t="s">
        <v>301</v>
      </c>
      <c r="B102" s="85" t="s">
        <v>178</v>
      </c>
      <c r="C102" s="84" t="s">
        <v>218</v>
      </c>
      <c r="D102" s="84">
        <v>1</v>
      </c>
      <c r="E102" s="81">
        <v>2300000</v>
      </c>
      <c r="F102" s="81">
        <f t="shared" si="13"/>
        <v>2300000</v>
      </c>
      <c r="G102" s="81"/>
      <c r="H102" s="106"/>
      <c r="I102" s="107"/>
      <c r="J102" s="86"/>
      <c r="K102" s="108"/>
      <c r="L102" s="84">
        <v>1</v>
      </c>
      <c r="M102" s="81">
        <f t="shared" si="14"/>
        <v>2300000</v>
      </c>
      <c r="N102" s="81">
        <v>2300000</v>
      </c>
      <c r="O102" s="81">
        <v>0</v>
      </c>
    </row>
    <row r="103" spans="1:15" ht="13.5" customHeight="1">
      <c r="A103" s="84" t="s">
        <v>302</v>
      </c>
      <c r="B103" s="85" t="s">
        <v>181</v>
      </c>
      <c r="C103" s="84" t="s">
        <v>218</v>
      </c>
      <c r="D103" s="84">
        <v>1</v>
      </c>
      <c r="E103" s="81">
        <v>1860000</v>
      </c>
      <c r="F103" s="81">
        <f t="shared" si="13"/>
        <v>1860000</v>
      </c>
      <c r="G103" s="81"/>
      <c r="H103" s="106"/>
      <c r="I103" s="107"/>
      <c r="J103" s="86"/>
      <c r="K103" s="108"/>
      <c r="L103" s="84">
        <v>1</v>
      </c>
      <c r="M103" s="81">
        <f t="shared" si="14"/>
        <v>1860000</v>
      </c>
      <c r="N103" s="81">
        <v>1860000</v>
      </c>
      <c r="O103" s="81">
        <v>0</v>
      </c>
    </row>
    <row r="104" spans="1:15" ht="13.5" customHeight="1">
      <c r="A104" s="84" t="s">
        <v>303</v>
      </c>
      <c r="B104" s="85" t="s">
        <v>182</v>
      </c>
      <c r="C104" s="84" t="s">
        <v>218</v>
      </c>
      <c r="D104" s="84">
        <v>1</v>
      </c>
      <c r="E104" s="81">
        <v>12166000</v>
      </c>
      <c r="F104" s="81">
        <f t="shared" si="13"/>
        <v>12166000</v>
      </c>
      <c r="G104" s="81"/>
      <c r="H104" s="106"/>
      <c r="I104" s="107"/>
      <c r="J104" s="86"/>
      <c r="K104" s="108"/>
      <c r="L104" s="84">
        <v>1</v>
      </c>
      <c r="M104" s="81">
        <f t="shared" si="14"/>
        <v>12166000</v>
      </c>
      <c r="N104" s="81">
        <v>12166000</v>
      </c>
      <c r="O104" s="81">
        <v>0</v>
      </c>
    </row>
    <row r="105" spans="1:15" ht="13.5" customHeight="1">
      <c r="A105" s="84" t="s">
        <v>304</v>
      </c>
      <c r="B105" s="85" t="s">
        <v>183</v>
      </c>
      <c r="C105" s="84" t="s">
        <v>352</v>
      </c>
      <c r="D105" s="84">
        <v>1</v>
      </c>
      <c r="E105" s="81">
        <v>20000000</v>
      </c>
      <c r="F105" s="81">
        <f t="shared" si="13"/>
        <v>20000000</v>
      </c>
      <c r="G105" s="81"/>
      <c r="H105" s="106"/>
      <c r="I105" s="107"/>
      <c r="J105" s="86"/>
      <c r="K105" s="108"/>
      <c r="L105" s="84">
        <v>1</v>
      </c>
      <c r="M105" s="81">
        <f t="shared" si="14"/>
        <v>20000000</v>
      </c>
      <c r="N105" s="81">
        <v>20000000</v>
      </c>
      <c r="O105" s="81">
        <v>0</v>
      </c>
    </row>
    <row r="106" spans="1:15" ht="13.5" customHeight="1">
      <c r="A106" s="84" t="s">
        <v>305</v>
      </c>
      <c r="B106" s="85" t="s">
        <v>184</v>
      </c>
      <c r="C106" s="84" t="s">
        <v>218</v>
      </c>
      <c r="D106" s="84">
        <v>1</v>
      </c>
      <c r="E106" s="81">
        <v>21000000</v>
      </c>
      <c r="F106" s="81">
        <f t="shared" si="13"/>
        <v>21000000</v>
      </c>
      <c r="G106" s="81"/>
      <c r="H106" s="106"/>
      <c r="I106" s="107"/>
      <c r="J106" s="86"/>
      <c r="K106" s="108"/>
      <c r="L106" s="84">
        <v>1</v>
      </c>
      <c r="M106" s="81">
        <f t="shared" si="14"/>
        <v>21000000</v>
      </c>
      <c r="N106" s="81">
        <v>21000000</v>
      </c>
      <c r="O106" s="81">
        <v>0</v>
      </c>
    </row>
    <row r="107" spans="1:16" ht="13.5" customHeight="1">
      <c r="A107" s="84" t="s">
        <v>306</v>
      </c>
      <c r="B107" s="85" t="s">
        <v>185</v>
      </c>
      <c r="C107" s="84" t="s">
        <v>218</v>
      </c>
      <c r="D107" s="84">
        <v>1</v>
      </c>
      <c r="E107" s="81">
        <v>10000000</v>
      </c>
      <c r="F107" s="81">
        <f t="shared" si="13"/>
        <v>11250000</v>
      </c>
      <c r="G107" s="81">
        <v>-1250000</v>
      </c>
      <c r="H107" s="106"/>
      <c r="I107" s="107"/>
      <c r="J107" s="86"/>
      <c r="K107" s="108"/>
      <c r="L107" s="84">
        <v>1</v>
      </c>
      <c r="M107" s="81">
        <f t="shared" si="14"/>
        <v>10000000</v>
      </c>
      <c r="N107" s="81">
        <v>10000000</v>
      </c>
      <c r="O107" s="81">
        <v>0</v>
      </c>
      <c r="P107" s="63">
        <f>O107</f>
        <v>0</v>
      </c>
    </row>
    <row r="108" spans="1:15" ht="13.5" customHeight="1">
      <c r="A108" s="84" t="s">
        <v>307</v>
      </c>
      <c r="B108" s="85" t="s">
        <v>186</v>
      </c>
      <c r="C108" s="84" t="s">
        <v>352</v>
      </c>
      <c r="D108" s="84">
        <v>1</v>
      </c>
      <c r="E108" s="81">
        <v>8200000</v>
      </c>
      <c r="F108" s="81">
        <f t="shared" si="13"/>
        <v>8200000</v>
      </c>
      <c r="G108" s="81"/>
      <c r="H108" s="106"/>
      <c r="I108" s="107"/>
      <c r="J108" s="86"/>
      <c r="K108" s="108"/>
      <c r="L108" s="84">
        <v>1</v>
      </c>
      <c r="M108" s="81">
        <f t="shared" si="14"/>
        <v>8200000</v>
      </c>
      <c r="N108" s="81">
        <v>8200000</v>
      </c>
      <c r="O108" s="81">
        <v>0</v>
      </c>
    </row>
    <row r="109" spans="1:15" ht="13.5" customHeight="1">
      <c r="A109" s="84" t="s">
        <v>308</v>
      </c>
      <c r="B109" s="85" t="s">
        <v>187</v>
      </c>
      <c r="C109" s="84" t="s">
        <v>218</v>
      </c>
      <c r="D109" s="84">
        <v>1</v>
      </c>
      <c r="E109" s="81">
        <v>8100000</v>
      </c>
      <c r="F109" s="81">
        <f t="shared" si="13"/>
        <v>8100000</v>
      </c>
      <c r="G109" s="81"/>
      <c r="H109" s="106"/>
      <c r="I109" s="107"/>
      <c r="J109" s="86"/>
      <c r="K109" s="108"/>
      <c r="L109" s="84">
        <v>1</v>
      </c>
      <c r="M109" s="81">
        <f t="shared" si="14"/>
        <v>8100000</v>
      </c>
      <c r="N109" s="81">
        <v>8100000</v>
      </c>
      <c r="O109" s="81">
        <v>0</v>
      </c>
    </row>
    <row r="110" spans="1:15" ht="13.5" customHeight="1">
      <c r="A110" s="84" t="s">
        <v>309</v>
      </c>
      <c r="B110" s="85" t="s">
        <v>188</v>
      </c>
      <c r="C110" s="84" t="s">
        <v>218</v>
      </c>
      <c r="D110" s="84">
        <v>1</v>
      </c>
      <c r="E110" s="81">
        <v>3100000</v>
      </c>
      <c r="F110" s="81">
        <f t="shared" si="13"/>
        <v>3100000</v>
      </c>
      <c r="G110" s="81"/>
      <c r="H110" s="106"/>
      <c r="I110" s="107"/>
      <c r="J110" s="86"/>
      <c r="K110" s="108"/>
      <c r="L110" s="84">
        <v>1</v>
      </c>
      <c r="M110" s="81">
        <f t="shared" si="14"/>
        <v>3100000</v>
      </c>
      <c r="N110" s="81">
        <v>3100000</v>
      </c>
      <c r="O110" s="81">
        <v>0</v>
      </c>
    </row>
    <row r="111" spans="1:16" ht="13.5" customHeight="1">
      <c r="A111" s="84" t="s">
        <v>310</v>
      </c>
      <c r="B111" s="85" t="s">
        <v>185</v>
      </c>
      <c r="C111" s="84" t="s">
        <v>218</v>
      </c>
      <c r="D111" s="84">
        <v>1</v>
      </c>
      <c r="E111" s="81">
        <v>10000000</v>
      </c>
      <c r="F111" s="81">
        <f t="shared" si="13"/>
        <v>11250000</v>
      </c>
      <c r="G111" s="81">
        <v>-1250000</v>
      </c>
      <c r="H111" s="106"/>
      <c r="I111" s="107"/>
      <c r="J111" s="86"/>
      <c r="K111" s="108"/>
      <c r="L111" s="84">
        <v>1</v>
      </c>
      <c r="M111" s="81">
        <f t="shared" si="14"/>
        <v>10000000</v>
      </c>
      <c r="N111" s="81">
        <v>10000000</v>
      </c>
      <c r="O111" s="81">
        <v>0</v>
      </c>
      <c r="P111" s="63">
        <f>O111</f>
        <v>0</v>
      </c>
    </row>
    <row r="112" spans="1:15" ht="13.5" customHeight="1">
      <c r="A112" s="84" t="s">
        <v>311</v>
      </c>
      <c r="B112" s="85" t="s">
        <v>189</v>
      </c>
      <c r="C112" s="84" t="s">
        <v>352</v>
      </c>
      <c r="D112" s="84">
        <v>1</v>
      </c>
      <c r="E112" s="81">
        <v>6400000</v>
      </c>
      <c r="F112" s="81">
        <f t="shared" si="13"/>
        <v>6400000</v>
      </c>
      <c r="G112" s="81"/>
      <c r="H112" s="106"/>
      <c r="I112" s="107"/>
      <c r="J112" s="86"/>
      <c r="K112" s="108"/>
      <c r="L112" s="84">
        <v>1</v>
      </c>
      <c r="M112" s="81">
        <f t="shared" si="14"/>
        <v>6400000</v>
      </c>
      <c r="N112" s="81">
        <v>6400000</v>
      </c>
      <c r="O112" s="81">
        <v>0</v>
      </c>
    </row>
    <row r="113" spans="1:16" ht="13.5" customHeight="1">
      <c r="A113" s="84" t="s">
        <v>312</v>
      </c>
      <c r="B113" s="85" t="s">
        <v>142</v>
      </c>
      <c r="C113" s="84" t="s">
        <v>352</v>
      </c>
      <c r="D113" s="84">
        <v>1</v>
      </c>
      <c r="E113" s="81">
        <v>10000000</v>
      </c>
      <c r="F113" s="81">
        <f t="shared" si="13"/>
        <v>12000000</v>
      </c>
      <c r="G113" s="81">
        <v>-2000000</v>
      </c>
      <c r="H113" s="106"/>
      <c r="I113" s="107"/>
      <c r="J113" s="86"/>
      <c r="K113" s="108"/>
      <c r="L113" s="84">
        <v>1</v>
      </c>
      <c r="M113" s="81">
        <f t="shared" si="14"/>
        <v>10000000</v>
      </c>
      <c r="N113" s="81">
        <v>10000000</v>
      </c>
      <c r="O113" s="81">
        <v>0</v>
      </c>
      <c r="P113" s="63">
        <f>O113</f>
        <v>0</v>
      </c>
    </row>
    <row r="114" spans="1:15" ht="13.5" customHeight="1">
      <c r="A114" s="84" t="s">
        <v>313</v>
      </c>
      <c r="B114" s="85" t="s">
        <v>151</v>
      </c>
      <c r="C114" s="84" t="s">
        <v>352</v>
      </c>
      <c r="D114" s="84">
        <v>1</v>
      </c>
      <c r="E114" s="81">
        <v>7050000</v>
      </c>
      <c r="F114" s="81">
        <f t="shared" si="13"/>
        <v>7050000</v>
      </c>
      <c r="G114" s="81"/>
      <c r="H114" s="106"/>
      <c r="I114" s="107"/>
      <c r="J114" s="86"/>
      <c r="K114" s="108"/>
      <c r="L114" s="84">
        <v>1</v>
      </c>
      <c r="M114" s="81">
        <f t="shared" si="14"/>
        <v>7050000</v>
      </c>
      <c r="N114" s="81">
        <v>7050000</v>
      </c>
      <c r="O114" s="81">
        <v>0</v>
      </c>
    </row>
    <row r="115" spans="1:15" ht="13.5" customHeight="1">
      <c r="A115" s="84" t="s">
        <v>314</v>
      </c>
      <c r="B115" s="85" t="s">
        <v>152</v>
      </c>
      <c r="C115" s="84" t="s">
        <v>352</v>
      </c>
      <c r="D115" s="84">
        <v>1</v>
      </c>
      <c r="E115" s="81">
        <v>6750000</v>
      </c>
      <c r="F115" s="81">
        <f t="shared" si="13"/>
        <v>6750000</v>
      </c>
      <c r="G115" s="81"/>
      <c r="H115" s="106"/>
      <c r="I115" s="107"/>
      <c r="J115" s="86"/>
      <c r="K115" s="108"/>
      <c r="L115" s="84">
        <v>1</v>
      </c>
      <c r="M115" s="81">
        <f t="shared" si="14"/>
        <v>6750000</v>
      </c>
      <c r="N115" s="81">
        <v>6750000</v>
      </c>
      <c r="O115" s="81">
        <v>0</v>
      </c>
    </row>
    <row r="116" spans="1:15" ht="13.5" customHeight="1">
      <c r="A116" s="84" t="s">
        <v>315</v>
      </c>
      <c r="B116" s="85" t="s">
        <v>190</v>
      </c>
      <c r="C116" s="84" t="s">
        <v>218</v>
      </c>
      <c r="D116" s="84">
        <v>1</v>
      </c>
      <c r="E116" s="81">
        <v>3880000</v>
      </c>
      <c r="F116" s="81">
        <f t="shared" si="13"/>
        <v>3880000</v>
      </c>
      <c r="G116" s="81"/>
      <c r="H116" s="106"/>
      <c r="I116" s="107"/>
      <c r="J116" s="86"/>
      <c r="K116" s="108"/>
      <c r="L116" s="84">
        <v>1</v>
      </c>
      <c r="M116" s="81">
        <f t="shared" si="14"/>
        <v>3880000</v>
      </c>
      <c r="N116" s="81">
        <v>3880000</v>
      </c>
      <c r="O116" s="81">
        <v>0</v>
      </c>
    </row>
    <row r="117" spans="1:15" ht="13.5" customHeight="1">
      <c r="A117" s="84" t="s">
        <v>316</v>
      </c>
      <c r="B117" s="85" t="s">
        <v>191</v>
      </c>
      <c r="C117" s="84" t="s">
        <v>218</v>
      </c>
      <c r="D117" s="84">
        <v>1</v>
      </c>
      <c r="E117" s="81">
        <v>6540000</v>
      </c>
      <c r="F117" s="81">
        <f t="shared" si="13"/>
        <v>6540000</v>
      </c>
      <c r="G117" s="81"/>
      <c r="H117" s="106"/>
      <c r="I117" s="107"/>
      <c r="J117" s="86"/>
      <c r="K117" s="108"/>
      <c r="L117" s="84">
        <v>1</v>
      </c>
      <c r="M117" s="81">
        <f t="shared" si="14"/>
        <v>6540000</v>
      </c>
      <c r="N117" s="81">
        <v>6540000</v>
      </c>
      <c r="O117" s="81">
        <v>0</v>
      </c>
    </row>
    <row r="118" spans="1:15" ht="13.5" customHeight="1">
      <c r="A118" s="84" t="s">
        <v>317</v>
      </c>
      <c r="B118" s="85" t="s">
        <v>182</v>
      </c>
      <c r="C118" s="84" t="s">
        <v>218</v>
      </c>
      <c r="D118" s="84">
        <v>1</v>
      </c>
      <c r="E118" s="81">
        <v>12166000</v>
      </c>
      <c r="F118" s="81">
        <f t="shared" si="13"/>
        <v>12166000</v>
      </c>
      <c r="G118" s="81"/>
      <c r="H118" s="106"/>
      <c r="I118" s="107"/>
      <c r="J118" s="86"/>
      <c r="K118" s="108"/>
      <c r="L118" s="84">
        <v>1</v>
      </c>
      <c r="M118" s="81">
        <f t="shared" si="14"/>
        <v>12166000</v>
      </c>
      <c r="N118" s="81">
        <v>12166000</v>
      </c>
      <c r="O118" s="81">
        <v>0</v>
      </c>
    </row>
    <row r="119" spans="1:15" ht="13.5" customHeight="1">
      <c r="A119" s="84" t="s">
        <v>318</v>
      </c>
      <c r="B119" s="85" t="s">
        <v>192</v>
      </c>
      <c r="C119" s="84" t="s">
        <v>352</v>
      </c>
      <c r="D119" s="84">
        <v>1</v>
      </c>
      <c r="E119" s="81">
        <v>7210000</v>
      </c>
      <c r="F119" s="81">
        <f t="shared" si="13"/>
        <v>7210000</v>
      </c>
      <c r="G119" s="81"/>
      <c r="H119" s="106"/>
      <c r="I119" s="107"/>
      <c r="J119" s="86"/>
      <c r="K119" s="108"/>
      <c r="L119" s="84">
        <v>1</v>
      </c>
      <c r="M119" s="81">
        <f t="shared" si="14"/>
        <v>7210000</v>
      </c>
      <c r="N119" s="81">
        <v>7210000</v>
      </c>
      <c r="O119" s="81">
        <v>0</v>
      </c>
    </row>
    <row r="120" spans="1:15" ht="13.5" customHeight="1">
      <c r="A120" s="84" t="s">
        <v>319</v>
      </c>
      <c r="B120" s="85" t="s">
        <v>173</v>
      </c>
      <c r="C120" s="84" t="s">
        <v>352</v>
      </c>
      <c r="D120" s="84">
        <v>1</v>
      </c>
      <c r="E120" s="81">
        <v>18600000</v>
      </c>
      <c r="F120" s="81">
        <f t="shared" si="13"/>
        <v>18600000</v>
      </c>
      <c r="G120" s="81"/>
      <c r="H120" s="106"/>
      <c r="I120" s="107"/>
      <c r="J120" s="86"/>
      <c r="K120" s="108"/>
      <c r="L120" s="84">
        <v>1</v>
      </c>
      <c r="M120" s="81">
        <f t="shared" si="14"/>
        <v>18600000</v>
      </c>
      <c r="N120" s="81">
        <v>18600000</v>
      </c>
      <c r="O120" s="81">
        <v>0</v>
      </c>
    </row>
    <row r="121" spans="1:15" ht="13.5" customHeight="1">
      <c r="A121" s="84" t="s">
        <v>320</v>
      </c>
      <c r="B121" s="85" t="s">
        <v>221</v>
      </c>
      <c r="C121" s="84" t="s">
        <v>352</v>
      </c>
      <c r="D121" s="84">
        <v>2</v>
      </c>
      <c r="E121" s="81">
        <v>20000000</v>
      </c>
      <c r="F121" s="81">
        <f t="shared" si="13"/>
        <v>4000000</v>
      </c>
      <c r="G121" s="81">
        <v>16000000</v>
      </c>
      <c r="H121" s="106"/>
      <c r="I121" s="107"/>
      <c r="J121" s="86"/>
      <c r="K121" s="108"/>
      <c r="L121" s="84">
        <v>1</v>
      </c>
      <c r="M121" s="81">
        <f t="shared" si="14"/>
        <v>20000000</v>
      </c>
      <c r="N121" s="81">
        <v>8000000</v>
      </c>
      <c r="O121" s="81">
        <v>12000000</v>
      </c>
    </row>
    <row r="122" spans="1:16" ht="13.5" customHeight="1">
      <c r="A122" s="84" t="s">
        <v>321</v>
      </c>
      <c r="B122" s="85" t="s">
        <v>504</v>
      </c>
      <c r="C122" s="84" t="s">
        <v>352</v>
      </c>
      <c r="D122" s="84">
        <v>1</v>
      </c>
      <c r="E122" s="81">
        <v>10000000</v>
      </c>
      <c r="F122" s="81">
        <f t="shared" si="13"/>
        <v>12000000</v>
      </c>
      <c r="G122" s="81">
        <v>-2000000</v>
      </c>
      <c r="H122" s="106"/>
      <c r="I122" s="107"/>
      <c r="J122" s="86"/>
      <c r="K122" s="108"/>
      <c r="L122" s="84">
        <v>1</v>
      </c>
      <c r="M122" s="81">
        <f t="shared" si="14"/>
        <v>10000000</v>
      </c>
      <c r="N122" s="81">
        <v>10000000</v>
      </c>
      <c r="O122" s="81">
        <v>0</v>
      </c>
      <c r="P122" s="63">
        <f>O122</f>
        <v>0</v>
      </c>
    </row>
    <row r="123" spans="1:15" ht="13.5" customHeight="1">
      <c r="A123" s="84" t="s">
        <v>322</v>
      </c>
      <c r="B123" s="135" t="s">
        <v>497</v>
      </c>
      <c r="C123" s="84" t="s">
        <v>352</v>
      </c>
      <c r="D123" s="84">
        <v>1</v>
      </c>
      <c r="E123" s="161">
        <v>14975000</v>
      </c>
      <c r="F123" s="81">
        <v>2995000</v>
      </c>
      <c r="G123" s="161">
        <f>E123-F123</f>
        <v>11980000</v>
      </c>
      <c r="H123" s="106"/>
      <c r="I123" s="107"/>
      <c r="J123" s="86"/>
      <c r="K123" s="108"/>
      <c r="L123" s="84">
        <v>1</v>
      </c>
      <c r="M123" s="81">
        <f t="shared" si="14"/>
        <v>14975000</v>
      </c>
      <c r="N123" s="81">
        <f>M123-O123</f>
        <v>5990000</v>
      </c>
      <c r="O123" s="81">
        <v>8985000</v>
      </c>
    </row>
    <row r="124" spans="1:15" ht="13.5" customHeight="1">
      <c r="A124" s="84" t="s">
        <v>323</v>
      </c>
      <c r="B124" s="135" t="s">
        <v>498</v>
      </c>
      <c r="C124" s="84"/>
      <c r="D124" s="84"/>
      <c r="E124" s="161">
        <v>8980000</v>
      </c>
      <c r="F124" s="81">
        <v>1796000</v>
      </c>
      <c r="G124" s="161">
        <f>E124-F124</f>
        <v>7184000</v>
      </c>
      <c r="H124" s="106"/>
      <c r="I124" s="107"/>
      <c r="J124" s="86"/>
      <c r="K124" s="108"/>
      <c r="L124" s="84"/>
      <c r="M124" s="81">
        <f t="shared" si="14"/>
        <v>8980000</v>
      </c>
      <c r="N124" s="81">
        <f>M124-O124</f>
        <v>3592000</v>
      </c>
      <c r="O124" s="81">
        <v>5388000</v>
      </c>
    </row>
    <row r="125" spans="1:15" ht="13.5" customHeight="1">
      <c r="A125" s="84" t="s">
        <v>324</v>
      </c>
      <c r="B125" s="85" t="s">
        <v>223</v>
      </c>
      <c r="C125" s="84" t="s">
        <v>218</v>
      </c>
      <c r="D125" s="114">
        <v>1</v>
      </c>
      <c r="E125" s="107">
        <v>20000000</v>
      </c>
      <c r="F125" s="81">
        <f>E125-G125</f>
        <v>0</v>
      </c>
      <c r="G125" s="81">
        <v>20000000</v>
      </c>
      <c r="H125" s="114"/>
      <c r="I125" s="107"/>
      <c r="J125" s="86"/>
      <c r="K125" s="108"/>
      <c r="L125" s="114">
        <v>1</v>
      </c>
      <c r="M125" s="81">
        <f aca="true" t="shared" si="15" ref="M125:M143">E125+I125-K125</f>
        <v>20000000</v>
      </c>
      <c r="N125" s="81">
        <v>4000000</v>
      </c>
      <c r="O125" s="81">
        <v>16000000</v>
      </c>
    </row>
    <row r="126" spans="1:15" ht="13.5" customHeight="1">
      <c r="A126" s="84" t="s">
        <v>325</v>
      </c>
      <c r="B126" s="85" t="s">
        <v>224</v>
      </c>
      <c r="C126" s="84" t="s">
        <v>218</v>
      </c>
      <c r="D126" s="114">
        <v>1</v>
      </c>
      <c r="E126" s="107">
        <v>84680000</v>
      </c>
      <c r="F126" s="81">
        <f>E126-G126</f>
        <v>0</v>
      </c>
      <c r="G126" s="81">
        <v>84680000</v>
      </c>
      <c r="H126" s="114"/>
      <c r="I126" s="107"/>
      <c r="J126" s="86"/>
      <c r="K126" s="108"/>
      <c r="L126" s="114">
        <v>1</v>
      </c>
      <c r="M126" s="81">
        <f t="shared" si="15"/>
        <v>84680000</v>
      </c>
      <c r="N126" s="81">
        <v>16936000</v>
      </c>
      <c r="O126" s="81">
        <v>67744000</v>
      </c>
    </row>
    <row r="127" spans="1:15" ht="13.5" customHeight="1">
      <c r="A127" s="84" t="s">
        <v>326</v>
      </c>
      <c r="B127" s="85" t="s">
        <v>225</v>
      </c>
      <c r="C127" s="84" t="s">
        <v>218</v>
      </c>
      <c r="D127" s="114">
        <v>1</v>
      </c>
      <c r="E127" s="107">
        <v>26670000</v>
      </c>
      <c r="F127" s="81">
        <f>E127-G127</f>
        <v>0</v>
      </c>
      <c r="G127" s="81">
        <v>26670000</v>
      </c>
      <c r="H127" s="114"/>
      <c r="I127" s="107"/>
      <c r="J127" s="86"/>
      <c r="K127" s="108"/>
      <c r="L127" s="114">
        <v>1</v>
      </c>
      <c r="M127" s="81">
        <f t="shared" si="15"/>
        <v>26670000</v>
      </c>
      <c r="N127" s="81">
        <v>5334000</v>
      </c>
      <c r="O127" s="81">
        <v>21336000</v>
      </c>
    </row>
    <row r="128" spans="1:15" ht="13.5" customHeight="1">
      <c r="A128" s="84" t="s">
        <v>327</v>
      </c>
      <c r="B128" s="85" t="s">
        <v>212</v>
      </c>
      <c r="C128" s="84" t="s">
        <v>352</v>
      </c>
      <c r="D128" s="114">
        <v>1</v>
      </c>
      <c r="E128" s="107">
        <v>14950000</v>
      </c>
      <c r="F128" s="81">
        <f>E128-G128</f>
        <v>0</v>
      </c>
      <c r="G128" s="81">
        <v>14950000</v>
      </c>
      <c r="H128" s="106"/>
      <c r="I128" s="107"/>
      <c r="J128" s="86"/>
      <c r="K128" s="108"/>
      <c r="L128" s="114">
        <v>1</v>
      </c>
      <c r="M128" s="81">
        <f t="shared" si="15"/>
        <v>14950000</v>
      </c>
      <c r="N128" s="81">
        <v>2990000</v>
      </c>
      <c r="O128" s="81">
        <v>11960000</v>
      </c>
    </row>
    <row r="129" spans="1:15" ht="13.5" customHeight="1">
      <c r="A129" s="84" t="s">
        <v>328</v>
      </c>
      <c r="B129" s="85" t="s">
        <v>222</v>
      </c>
      <c r="C129" s="84" t="s">
        <v>218</v>
      </c>
      <c r="D129" s="114">
        <v>1</v>
      </c>
      <c r="E129" s="107">
        <v>10000000</v>
      </c>
      <c r="F129" s="81">
        <f>E129-G129</f>
        <v>0</v>
      </c>
      <c r="G129" s="81">
        <v>10000000</v>
      </c>
      <c r="H129" s="106"/>
      <c r="I129" s="107"/>
      <c r="J129" s="86"/>
      <c r="K129" s="108"/>
      <c r="L129" s="114">
        <v>1</v>
      </c>
      <c r="M129" s="81">
        <f t="shared" si="15"/>
        <v>10000000</v>
      </c>
      <c r="N129" s="81">
        <v>2000000</v>
      </c>
      <c r="O129" s="81">
        <v>8000000</v>
      </c>
    </row>
    <row r="130" spans="1:15" ht="13.5" customHeight="1">
      <c r="A130" s="84" t="s">
        <v>329</v>
      </c>
      <c r="B130" s="135" t="s">
        <v>530</v>
      </c>
      <c r="C130" s="84" t="s">
        <v>352</v>
      </c>
      <c r="D130" s="114"/>
      <c r="E130" s="107"/>
      <c r="F130" s="81"/>
      <c r="G130" s="81"/>
      <c r="H130" s="114">
        <v>1</v>
      </c>
      <c r="I130" s="161">
        <v>14960000</v>
      </c>
      <c r="J130" s="86"/>
      <c r="K130" s="108"/>
      <c r="L130" s="114">
        <v>1</v>
      </c>
      <c r="M130" s="81">
        <f t="shared" si="15"/>
        <v>14960000</v>
      </c>
      <c r="N130" s="81">
        <v>2992000</v>
      </c>
      <c r="O130" s="81">
        <v>11968000</v>
      </c>
    </row>
    <row r="131" spans="1:15" ht="13.5" customHeight="1">
      <c r="A131" s="84" t="s">
        <v>330</v>
      </c>
      <c r="B131" s="135" t="s">
        <v>531</v>
      </c>
      <c r="C131" s="84" t="s">
        <v>352</v>
      </c>
      <c r="D131" s="114"/>
      <c r="E131" s="107"/>
      <c r="F131" s="81"/>
      <c r="G131" s="81"/>
      <c r="H131" s="114">
        <v>1</v>
      </c>
      <c r="I131" s="161">
        <v>14960000</v>
      </c>
      <c r="J131" s="86"/>
      <c r="K131" s="108"/>
      <c r="L131" s="114">
        <v>1</v>
      </c>
      <c r="M131" s="81">
        <f t="shared" si="15"/>
        <v>14960000</v>
      </c>
      <c r="N131" s="81">
        <v>2992000</v>
      </c>
      <c r="O131" s="81">
        <v>11968000</v>
      </c>
    </row>
    <row r="132" spans="1:15" ht="13.5" customHeight="1">
      <c r="A132" s="84" t="s">
        <v>331</v>
      </c>
      <c r="B132" s="135" t="s">
        <v>532</v>
      </c>
      <c r="C132" s="84" t="s">
        <v>352</v>
      </c>
      <c r="D132" s="114"/>
      <c r="E132" s="107"/>
      <c r="F132" s="81"/>
      <c r="G132" s="81"/>
      <c r="H132" s="114">
        <v>1</v>
      </c>
      <c r="I132" s="161">
        <v>14960000</v>
      </c>
      <c r="J132" s="86"/>
      <c r="K132" s="108"/>
      <c r="L132" s="114">
        <v>1</v>
      </c>
      <c r="M132" s="81">
        <f t="shared" si="15"/>
        <v>14960000</v>
      </c>
      <c r="N132" s="81">
        <v>2992000</v>
      </c>
      <c r="O132" s="81">
        <v>11968000</v>
      </c>
    </row>
    <row r="133" spans="1:15" ht="13.5" customHeight="1">
      <c r="A133" s="84" t="s">
        <v>332</v>
      </c>
      <c r="B133" s="135" t="s">
        <v>533</v>
      </c>
      <c r="C133" s="84" t="s">
        <v>352</v>
      </c>
      <c r="D133" s="114"/>
      <c r="E133" s="107"/>
      <c r="F133" s="81"/>
      <c r="G133" s="81"/>
      <c r="H133" s="114">
        <v>1</v>
      </c>
      <c r="I133" s="161">
        <v>14960000</v>
      </c>
      <c r="J133" s="86"/>
      <c r="K133" s="108"/>
      <c r="L133" s="114">
        <v>1</v>
      </c>
      <c r="M133" s="81">
        <f t="shared" si="15"/>
        <v>14960000</v>
      </c>
      <c r="N133" s="81">
        <v>2992000</v>
      </c>
      <c r="O133" s="81">
        <v>11968000</v>
      </c>
    </row>
    <row r="134" spans="1:15" ht="13.5" customHeight="1">
      <c r="A134" s="84" t="s">
        <v>505</v>
      </c>
      <c r="B134" s="135" t="s">
        <v>534</v>
      </c>
      <c r="C134" s="84" t="s">
        <v>352</v>
      </c>
      <c r="D134" s="114"/>
      <c r="E134" s="107"/>
      <c r="F134" s="81"/>
      <c r="G134" s="81"/>
      <c r="H134" s="114">
        <v>1</v>
      </c>
      <c r="I134" s="161">
        <v>14960000</v>
      </c>
      <c r="J134" s="86"/>
      <c r="K134" s="108"/>
      <c r="L134" s="114">
        <v>1</v>
      </c>
      <c r="M134" s="81">
        <f t="shared" si="15"/>
        <v>14960000</v>
      </c>
      <c r="N134" s="81">
        <v>2992000</v>
      </c>
      <c r="O134" s="81">
        <v>11968000</v>
      </c>
    </row>
    <row r="135" spans="1:15" ht="13.5" customHeight="1">
      <c r="A135" s="84" t="s">
        <v>514</v>
      </c>
      <c r="B135" s="135" t="s">
        <v>515</v>
      </c>
      <c r="C135" s="84" t="s">
        <v>535</v>
      </c>
      <c r="D135" s="114"/>
      <c r="E135" s="107"/>
      <c r="F135" s="81"/>
      <c r="G135" s="81"/>
      <c r="H135" s="114">
        <v>1</v>
      </c>
      <c r="I135" s="161">
        <v>14970000</v>
      </c>
      <c r="J135" s="86"/>
      <c r="K135" s="108"/>
      <c r="L135" s="114">
        <v>1</v>
      </c>
      <c r="M135" s="81">
        <f t="shared" si="15"/>
        <v>14970000</v>
      </c>
      <c r="N135" s="81">
        <v>2994000</v>
      </c>
      <c r="O135" s="81">
        <v>11976000</v>
      </c>
    </row>
    <row r="136" spans="1:15" ht="13.5" customHeight="1">
      <c r="A136" s="84" t="s">
        <v>517</v>
      </c>
      <c r="B136" s="135" t="s">
        <v>518</v>
      </c>
      <c r="C136" s="84" t="s">
        <v>535</v>
      </c>
      <c r="D136" s="114"/>
      <c r="E136" s="107"/>
      <c r="F136" s="81"/>
      <c r="G136" s="81"/>
      <c r="H136" s="114">
        <v>1</v>
      </c>
      <c r="I136" s="161">
        <v>14970000</v>
      </c>
      <c r="J136" s="86"/>
      <c r="K136" s="108"/>
      <c r="L136" s="114">
        <v>1</v>
      </c>
      <c r="M136" s="81">
        <f t="shared" si="15"/>
        <v>14970000</v>
      </c>
      <c r="N136" s="81">
        <v>2994000</v>
      </c>
      <c r="O136" s="81">
        <v>11976000</v>
      </c>
    </row>
    <row r="137" spans="1:15" ht="13.5" customHeight="1">
      <c r="A137" s="84" t="s">
        <v>525</v>
      </c>
      <c r="B137" s="135" t="s">
        <v>519</v>
      </c>
      <c r="C137" s="84" t="s">
        <v>535</v>
      </c>
      <c r="D137" s="114"/>
      <c r="E137" s="107"/>
      <c r="F137" s="81"/>
      <c r="G137" s="81"/>
      <c r="H137" s="114">
        <v>1</v>
      </c>
      <c r="I137" s="161">
        <v>3180000</v>
      </c>
      <c r="J137" s="86"/>
      <c r="K137" s="108"/>
      <c r="L137" s="114">
        <v>1</v>
      </c>
      <c r="M137" s="81">
        <f t="shared" si="15"/>
        <v>3180000</v>
      </c>
      <c r="N137" s="81">
        <v>636000</v>
      </c>
      <c r="O137" s="81">
        <v>2544000</v>
      </c>
    </row>
    <row r="138" spans="1:15" ht="13.5" customHeight="1">
      <c r="A138" s="84" t="s">
        <v>526</v>
      </c>
      <c r="B138" s="135" t="s">
        <v>520</v>
      </c>
      <c r="C138" s="84" t="s">
        <v>535</v>
      </c>
      <c r="D138" s="114"/>
      <c r="E138" s="107"/>
      <c r="F138" s="81"/>
      <c r="G138" s="81"/>
      <c r="H138" s="114">
        <v>1</v>
      </c>
      <c r="I138" s="161">
        <v>3180000</v>
      </c>
      <c r="J138" s="86"/>
      <c r="K138" s="108"/>
      <c r="L138" s="114">
        <v>1</v>
      </c>
      <c r="M138" s="81">
        <f t="shared" si="15"/>
        <v>3180000</v>
      </c>
      <c r="N138" s="81">
        <v>636000</v>
      </c>
      <c r="O138" s="81">
        <v>2544000</v>
      </c>
    </row>
    <row r="139" spans="1:15" ht="13.5" customHeight="1">
      <c r="A139" s="84" t="s">
        <v>527</v>
      </c>
      <c r="B139" s="135" t="s">
        <v>521</v>
      </c>
      <c r="C139" s="84" t="s">
        <v>535</v>
      </c>
      <c r="D139" s="114"/>
      <c r="E139" s="107"/>
      <c r="F139" s="81"/>
      <c r="G139" s="81"/>
      <c r="H139" s="114">
        <v>1</v>
      </c>
      <c r="I139" s="161">
        <v>3180000</v>
      </c>
      <c r="J139" s="86"/>
      <c r="K139" s="108"/>
      <c r="L139" s="114">
        <v>1</v>
      </c>
      <c r="M139" s="81">
        <f t="shared" si="15"/>
        <v>3180000</v>
      </c>
      <c r="N139" s="81">
        <v>636000</v>
      </c>
      <c r="O139" s="81">
        <v>2544000</v>
      </c>
    </row>
    <row r="140" spans="1:15" ht="13.5" customHeight="1">
      <c r="A140" s="84" t="s">
        <v>528</v>
      </c>
      <c r="B140" s="135" t="s">
        <v>522</v>
      </c>
      <c r="C140" s="84" t="s">
        <v>535</v>
      </c>
      <c r="D140" s="114"/>
      <c r="E140" s="107"/>
      <c r="F140" s="81"/>
      <c r="G140" s="81"/>
      <c r="H140" s="114">
        <v>1</v>
      </c>
      <c r="I140" s="161">
        <v>3180000</v>
      </c>
      <c r="J140" s="86"/>
      <c r="K140" s="108"/>
      <c r="L140" s="114">
        <v>1</v>
      </c>
      <c r="M140" s="81">
        <f t="shared" si="15"/>
        <v>3180000</v>
      </c>
      <c r="N140" s="81">
        <v>636000</v>
      </c>
      <c r="O140" s="81">
        <v>2544000</v>
      </c>
    </row>
    <row r="141" spans="1:15" ht="13.5" customHeight="1">
      <c r="A141" s="84" t="s">
        <v>529</v>
      </c>
      <c r="B141" s="135" t="s">
        <v>524</v>
      </c>
      <c r="C141" s="84" t="s">
        <v>535</v>
      </c>
      <c r="D141" s="114"/>
      <c r="E141" s="107"/>
      <c r="F141" s="81"/>
      <c r="G141" s="81"/>
      <c r="H141" s="114">
        <v>2</v>
      </c>
      <c r="I141" s="161">
        <v>6360000</v>
      </c>
      <c r="J141" s="86"/>
      <c r="K141" s="108"/>
      <c r="L141" s="114">
        <v>2</v>
      </c>
      <c r="M141" s="81">
        <f t="shared" si="15"/>
        <v>6360000</v>
      </c>
      <c r="N141" s="81">
        <v>1272000</v>
      </c>
      <c r="O141" s="81">
        <v>5088000</v>
      </c>
    </row>
    <row r="142" spans="1:15" ht="13.5" customHeight="1">
      <c r="A142" s="84" t="s">
        <v>641</v>
      </c>
      <c r="B142" s="85" t="s">
        <v>353</v>
      </c>
      <c r="C142" s="84" t="s">
        <v>352</v>
      </c>
      <c r="D142" s="114"/>
      <c r="E142" s="107"/>
      <c r="F142" s="81"/>
      <c r="G142" s="81"/>
      <c r="H142" s="114">
        <v>16</v>
      </c>
      <c r="I142" s="107">
        <v>239520000</v>
      </c>
      <c r="J142" s="114">
        <v>16</v>
      </c>
      <c r="K142" s="107">
        <v>239520000</v>
      </c>
      <c r="L142" s="106"/>
      <c r="M142" s="81">
        <f t="shared" si="15"/>
        <v>0</v>
      </c>
      <c r="N142" s="81"/>
      <c r="O142" s="81">
        <f>M142</f>
        <v>0</v>
      </c>
    </row>
    <row r="143" spans="1:15" ht="13.5" customHeight="1">
      <c r="A143" s="84" t="s">
        <v>642</v>
      </c>
      <c r="B143" s="85" t="s">
        <v>354</v>
      </c>
      <c r="C143" s="84" t="s">
        <v>218</v>
      </c>
      <c r="D143" s="114"/>
      <c r="E143" s="107"/>
      <c r="F143" s="81"/>
      <c r="G143" s="81"/>
      <c r="H143" s="114">
        <v>6</v>
      </c>
      <c r="I143" s="107">
        <v>131220000</v>
      </c>
      <c r="J143" s="114">
        <v>6</v>
      </c>
      <c r="K143" s="107">
        <v>131220000</v>
      </c>
      <c r="L143" s="106"/>
      <c r="M143" s="81">
        <f t="shared" si="15"/>
        <v>0</v>
      </c>
      <c r="N143" s="81"/>
      <c r="O143" s="81"/>
    </row>
    <row r="144" spans="1:16" s="12" customFormat="1" ht="13.5" customHeight="1">
      <c r="A144" s="68">
        <v>2</v>
      </c>
      <c r="B144" s="72" t="s">
        <v>231</v>
      </c>
      <c r="C144" s="118"/>
      <c r="D144" s="84"/>
      <c r="E144" s="88">
        <f>SUM(E145:E159)</f>
        <v>829906000</v>
      </c>
      <c r="F144" s="88">
        <f aca="true" t="shared" si="16" ref="F144:L144">SUM(F145:F159)</f>
        <v>539406000</v>
      </c>
      <c r="G144" s="88">
        <f t="shared" si="16"/>
        <v>290500000</v>
      </c>
      <c r="H144" s="88">
        <f t="shared" si="16"/>
        <v>6</v>
      </c>
      <c r="I144" s="88">
        <f t="shared" si="16"/>
        <v>540000000</v>
      </c>
      <c r="J144" s="88">
        <f t="shared" si="16"/>
        <v>6</v>
      </c>
      <c r="K144" s="88">
        <f t="shared" si="16"/>
        <v>540000000</v>
      </c>
      <c r="L144" s="88">
        <f t="shared" si="16"/>
        <v>14</v>
      </c>
      <c r="M144" s="88">
        <f>SUM(M145:M158)</f>
        <v>829906000</v>
      </c>
      <c r="N144" s="88">
        <f>SUM(N145:N158)</f>
        <v>657489450</v>
      </c>
      <c r="O144" s="88">
        <f>SUM(O145:O158)</f>
        <v>172416550</v>
      </c>
      <c r="P144" s="88">
        <f>SUM(P145:P158)</f>
        <v>0</v>
      </c>
    </row>
    <row r="145" spans="1:15" ht="13.5" customHeight="1">
      <c r="A145" s="84" t="s">
        <v>333</v>
      </c>
      <c r="B145" s="85" t="s">
        <v>194</v>
      </c>
      <c r="C145" s="84" t="s">
        <v>218</v>
      </c>
      <c r="D145" s="84">
        <v>1</v>
      </c>
      <c r="E145" s="81">
        <v>16600000</v>
      </c>
      <c r="F145" s="81">
        <f>E145-G145</f>
        <v>16600000</v>
      </c>
      <c r="G145" s="81"/>
      <c r="H145" s="106"/>
      <c r="I145" s="107"/>
      <c r="J145" s="86"/>
      <c r="K145" s="108"/>
      <c r="L145" s="84">
        <v>1</v>
      </c>
      <c r="M145" s="81">
        <f aca="true" t="shared" si="17" ref="M145:M158">E145</f>
        <v>16600000</v>
      </c>
      <c r="N145" s="81">
        <v>16600000</v>
      </c>
      <c r="O145" s="81">
        <v>0</v>
      </c>
    </row>
    <row r="146" spans="1:15" ht="13.5" customHeight="1">
      <c r="A146" s="84" t="s">
        <v>334</v>
      </c>
      <c r="B146" s="85" t="s">
        <v>120</v>
      </c>
      <c r="C146" s="84" t="s">
        <v>218</v>
      </c>
      <c r="D146" s="84">
        <v>1</v>
      </c>
      <c r="E146" s="81">
        <v>22900000</v>
      </c>
      <c r="F146" s="81">
        <f aca="true" t="shared" si="18" ref="F146:F158">E146-G146</f>
        <v>2290000</v>
      </c>
      <c r="G146" s="81">
        <v>20610000</v>
      </c>
      <c r="H146" s="106"/>
      <c r="I146" s="107"/>
      <c r="J146" s="86"/>
      <c r="K146" s="108"/>
      <c r="L146" s="84">
        <v>1</v>
      </c>
      <c r="M146" s="81">
        <f t="shared" si="17"/>
        <v>22900000</v>
      </c>
      <c r="N146" s="81">
        <v>5152500</v>
      </c>
      <c r="O146" s="81">
        <v>17747500</v>
      </c>
    </row>
    <row r="147" spans="1:15" ht="13.5" customHeight="1">
      <c r="A147" s="84" t="s">
        <v>335</v>
      </c>
      <c r="B147" s="85" t="s">
        <v>92</v>
      </c>
      <c r="C147" s="166" t="s">
        <v>356</v>
      </c>
      <c r="D147" s="84">
        <v>1</v>
      </c>
      <c r="E147" s="81">
        <v>406491000</v>
      </c>
      <c r="F147" s="81">
        <f t="shared" si="18"/>
        <v>203245500</v>
      </c>
      <c r="G147" s="81">
        <v>203245500</v>
      </c>
      <c r="H147" s="106"/>
      <c r="I147" s="107"/>
      <c r="J147" s="86"/>
      <c r="K147" s="108"/>
      <c r="L147" s="84">
        <v>1</v>
      </c>
      <c r="M147" s="81">
        <f t="shared" si="17"/>
        <v>406491000</v>
      </c>
      <c r="N147" s="81">
        <v>284543700</v>
      </c>
      <c r="O147" s="81">
        <v>121947300</v>
      </c>
    </row>
    <row r="148" spans="1:15" ht="13.5" customHeight="1">
      <c r="A148" s="84" t="s">
        <v>336</v>
      </c>
      <c r="B148" s="85" t="s">
        <v>196</v>
      </c>
      <c r="C148" s="84" t="s">
        <v>352</v>
      </c>
      <c r="D148" s="84">
        <v>1</v>
      </c>
      <c r="E148" s="107">
        <v>71830000</v>
      </c>
      <c r="F148" s="81">
        <f t="shared" si="18"/>
        <v>57464000</v>
      </c>
      <c r="G148" s="81">
        <v>14366000</v>
      </c>
      <c r="H148" s="106"/>
      <c r="I148" s="107"/>
      <c r="J148" s="86"/>
      <c r="K148" s="108"/>
      <c r="L148" s="84">
        <v>1</v>
      </c>
      <c r="M148" s="81">
        <f t="shared" si="17"/>
        <v>71830000</v>
      </c>
      <c r="N148" s="81">
        <v>66442750</v>
      </c>
      <c r="O148" s="81">
        <v>5387250</v>
      </c>
    </row>
    <row r="149" spans="1:15" ht="13.5" customHeight="1">
      <c r="A149" s="84" t="s">
        <v>337</v>
      </c>
      <c r="B149" s="85" t="s">
        <v>197</v>
      </c>
      <c r="C149" s="84" t="s">
        <v>352</v>
      </c>
      <c r="D149" s="84">
        <v>1</v>
      </c>
      <c r="E149" s="107">
        <v>64900000</v>
      </c>
      <c r="F149" s="81">
        <f t="shared" si="18"/>
        <v>51920000</v>
      </c>
      <c r="G149" s="81">
        <v>12980000</v>
      </c>
      <c r="H149" s="106"/>
      <c r="I149" s="107"/>
      <c r="J149" s="86"/>
      <c r="K149" s="108"/>
      <c r="L149" s="84">
        <v>1</v>
      </c>
      <c r="M149" s="81">
        <f t="shared" si="17"/>
        <v>64900000</v>
      </c>
      <c r="N149" s="81">
        <v>60032500</v>
      </c>
      <c r="O149" s="81">
        <v>4867500</v>
      </c>
    </row>
    <row r="150" spans="1:15" ht="13.5" customHeight="1">
      <c r="A150" s="84" t="s">
        <v>338</v>
      </c>
      <c r="B150" s="85" t="s">
        <v>198</v>
      </c>
      <c r="C150" s="84" t="s">
        <v>218</v>
      </c>
      <c r="D150" s="84">
        <v>1</v>
      </c>
      <c r="E150" s="107">
        <v>53900000</v>
      </c>
      <c r="F150" s="81">
        <f t="shared" si="18"/>
        <v>43120000</v>
      </c>
      <c r="G150" s="81">
        <v>10780000</v>
      </c>
      <c r="H150" s="106"/>
      <c r="I150" s="107"/>
      <c r="J150" s="86"/>
      <c r="K150" s="108"/>
      <c r="L150" s="84">
        <v>1</v>
      </c>
      <c r="M150" s="81">
        <f t="shared" si="17"/>
        <v>53900000</v>
      </c>
      <c r="N150" s="81">
        <v>49857500</v>
      </c>
      <c r="O150" s="81">
        <v>4042500</v>
      </c>
    </row>
    <row r="151" spans="1:15" ht="13.5" customHeight="1">
      <c r="A151" s="84" t="s">
        <v>339</v>
      </c>
      <c r="B151" s="85" t="s">
        <v>199</v>
      </c>
      <c r="C151" s="84" t="s">
        <v>352</v>
      </c>
      <c r="D151" s="84">
        <v>1</v>
      </c>
      <c r="E151" s="107">
        <v>11660000</v>
      </c>
      <c r="F151" s="81">
        <f t="shared" si="18"/>
        <v>9328000</v>
      </c>
      <c r="G151" s="81">
        <v>2332000</v>
      </c>
      <c r="H151" s="106"/>
      <c r="I151" s="107"/>
      <c r="J151" s="86"/>
      <c r="K151" s="108"/>
      <c r="L151" s="84">
        <v>1</v>
      </c>
      <c r="M151" s="81">
        <f t="shared" si="17"/>
        <v>11660000</v>
      </c>
      <c r="N151" s="81">
        <v>10785500</v>
      </c>
      <c r="O151" s="81">
        <v>874500</v>
      </c>
    </row>
    <row r="152" spans="1:15" ht="13.5" customHeight="1">
      <c r="A152" s="84" t="s">
        <v>340</v>
      </c>
      <c r="B152" s="85" t="s">
        <v>200</v>
      </c>
      <c r="C152" s="84" t="s">
        <v>352</v>
      </c>
      <c r="D152" s="84">
        <v>1</v>
      </c>
      <c r="E152" s="107">
        <v>53865000</v>
      </c>
      <c r="F152" s="81">
        <f t="shared" si="18"/>
        <v>48478500</v>
      </c>
      <c r="G152" s="81">
        <v>5386500</v>
      </c>
      <c r="H152" s="106"/>
      <c r="I152" s="107"/>
      <c r="J152" s="86"/>
      <c r="K152" s="108"/>
      <c r="L152" s="84">
        <v>1</v>
      </c>
      <c r="M152" s="81">
        <f t="shared" si="17"/>
        <v>53865000</v>
      </c>
      <c r="N152" s="81">
        <v>53865000</v>
      </c>
      <c r="O152" s="81">
        <v>0</v>
      </c>
    </row>
    <row r="153" spans="1:15" ht="13.5" customHeight="1">
      <c r="A153" s="84" t="s">
        <v>341</v>
      </c>
      <c r="B153" s="85" t="s">
        <v>201</v>
      </c>
      <c r="C153" s="84" t="s">
        <v>352</v>
      </c>
      <c r="D153" s="84">
        <v>1</v>
      </c>
      <c r="E153" s="107">
        <v>9000000</v>
      </c>
      <c r="F153" s="81">
        <f t="shared" si="18"/>
        <v>9000000</v>
      </c>
      <c r="G153" s="81">
        <v>0</v>
      </c>
      <c r="H153" s="106"/>
      <c r="I153" s="107"/>
      <c r="J153" s="86"/>
      <c r="K153" s="108"/>
      <c r="L153" s="84">
        <v>1</v>
      </c>
      <c r="M153" s="81">
        <f t="shared" si="17"/>
        <v>9000000</v>
      </c>
      <c r="N153" s="81">
        <v>9000000</v>
      </c>
      <c r="O153" s="81">
        <v>0</v>
      </c>
    </row>
    <row r="154" spans="1:15" ht="13.5" customHeight="1">
      <c r="A154" s="84" t="s">
        <v>342</v>
      </c>
      <c r="B154" s="85" t="s">
        <v>202</v>
      </c>
      <c r="C154" s="84" t="s">
        <v>352</v>
      </c>
      <c r="D154" s="84">
        <v>1</v>
      </c>
      <c r="E154" s="107">
        <v>19800000</v>
      </c>
      <c r="F154" s="81">
        <f t="shared" si="18"/>
        <v>19800000</v>
      </c>
      <c r="G154" s="81">
        <v>0</v>
      </c>
      <c r="H154" s="106"/>
      <c r="I154" s="107"/>
      <c r="J154" s="86"/>
      <c r="K154" s="108"/>
      <c r="L154" s="84">
        <v>1</v>
      </c>
      <c r="M154" s="81">
        <f t="shared" si="17"/>
        <v>19800000</v>
      </c>
      <c r="N154" s="81">
        <v>19800000</v>
      </c>
      <c r="O154" s="81">
        <v>0</v>
      </c>
    </row>
    <row r="155" spans="1:15" ht="13.5" customHeight="1">
      <c r="A155" s="84" t="s">
        <v>343</v>
      </c>
      <c r="B155" s="85" t="s">
        <v>203</v>
      </c>
      <c r="C155" s="84" t="s">
        <v>352</v>
      </c>
      <c r="D155" s="84">
        <v>1</v>
      </c>
      <c r="E155" s="107">
        <v>42300000</v>
      </c>
      <c r="F155" s="81">
        <f t="shared" si="18"/>
        <v>42300000</v>
      </c>
      <c r="G155" s="81">
        <v>0</v>
      </c>
      <c r="H155" s="84"/>
      <c r="I155" s="107"/>
      <c r="J155" s="86"/>
      <c r="K155" s="108"/>
      <c r="L155" s="84">
        <v>1</v>
      </c>
      <c r="M155" s="81">
        <f t="shared" si="17"/>
        <v>42300000</v>
      </c>
      <c r="N155" s="81">
        <v>42300000</v>
      </c>
      <c r="O155" s="81">
        <v>0</v>
      </c>
    </row>
    <row r="156" spans="1:15" ht="13.5" customHeight="1">
      <c r="A156" s="84" t="s">
        <v>344</v>
      </c>
      <c r="B156" s="85" t="s">
        <v>507</v>
      </c>
      <c r="C156" s="84" t="s">
        <v>352</v>
      </c>
      <c r="D156" s="84">
        <v>1</v>
      </c>
      <c r="E156" s="81">
        <v>26000000</v>
      </c>
      <c r="F156" s="81">
        <f t="shared" si="18"/>
        <v>5200000</v>
      </c>
      <c r="G156" s="81">
        <v>20800000</v>
      </c>
      <c r="H156" s="84"/>
      <c r="I156" s="107"/>
      <c r="J156" s="86"/>
      <c r="K156" s="108"/>
      <c r="L156" s="84">
        <v>1</v>
      </c>
      <c r="M156" s="81">
        <f t="shared" si="17"/>
        <v>26000000</v>
      </c>
      <c r="N156" s="81">
        <v>8450000</v>
      </c>
      <c r="O156" s="81">
        <v>17550000</v>
      </c>
    </row>
    <row r="157" spans="1:15" ht="13.5" customHeight="1">
      <c r="A157" s="84" t="s">
        <v>345</v>
      </c>
      <c r="B157" s="85" t="s">
        <v>204</v>
      </c>
      <c r="C157" s="84" t="s">
        <v>352</v>
      </c>
      <c r="D157" s="84">
        <v>1</v>
      </c>
      <c r="E157" s="81">
        <v>30660000</v>
      </c>
      <c r="F157" s="81">
        <f t="shared" si="18"/>
        <v>30660000</v>
      </c>
      <c r="G157" s="81">
        <v>0</v>
      </c>
      <c r="H157" s="84"/>
      <c r="I157" s="107"/>
      <c r="J157" s="86"/>
      <c r="K157" s="108"/>
      <c r="L157" s="84">
        <v>1</v>
      </c>
      <c r="M157" s="81">
        <f t="shared" si="17"/>
        <v>30660000</v>
      </c>
      <c r="N157" s="81">
        <v>30660000</v>
      </c>
      <c r="O157" s="81">
        <v>0</v>
      </c>
    </row>
    <row r="158" spans="1:15" ht="13.5" customHeight="1">
      <c r="A158" s="84" t="s">
        <v>346</v>
      </c>
      <c r="B158" s="85" t="s">
        <v>205</v>
      </c>
      <c r="C158" s="84" t="s">
        <v>352</v>
      </c>
      <c r="D158" s="84">
        <v>1</v>
      </c>
      <c r="E158" s="81"/>
      <c r="F158" s="81">
        <f t="shared" si="18"/>
        <v>0</v>
      </c>
      <c r="G158" s="81"/>
      <c r="H158" s="84"/>
      <c r="I158" s="107"/>
      <c r="J158" s="86"/>
      <c r="K158" s="108"/>
      <c r="L158" s="84">
        <v>1</v>
      </c>
      <c r="M158" s="81">
        <f t="shared" si="17"/>
        <v>0</v>
      </c>
      <c r="N158" s="81">
        <v>0</v>
      </c>
      <c r="O158" s="81">
        <v>0</v>
      </c>
    </row>
    <row r="159" spans="1:15" ht="13.5" customHeight="1">
      <c r="A159" s="84" t="s">
        <v>436</v>
      </c>
      <c r="B159" s="85" t="s">
        <v>355</v>
      </c>
      <c r="C159" s="84" t="s">
        <v>352</v>
      </c>
      <c r="D159" s="84">
        <v>6</v>
      </c>
      <c r="E159" s="107"/>
      <c r="F159" s="81"/>
      <c r="G159" s="81"/>
      <c r="H159" s="84">
        <v>6</v>
      </c>
      <c r="I159" s="107">
        <v>540000000</v>
      </c>
      <c r="J159" s="84">
        <v>6</v>
      </c>
      <c r="K159" s="107">
        <v>540000000</v>
      </c>
      <c r="L159" s="106"/>
      <c r="M159" s="81"/>
      <c r="N159" s="81"/>
      <c r="O159" s="81"/>
    </row>
    <row r="160" spans="1:16" s="12" customFormat="1" ht="13.5" customHeight="1">
      <c r="A160" s="68" t="s">
        <v>383</v>
      </c>
      <c r="B160" s="70" t="s">
        <v>347</v>
      </c>
      <c r="C160" s="118"/>
      <c r="D160" s="84"/>
      <c r="E160" s="88">
        <f aca="true" t="shared" si="19" ref="E160:P160">SUM(E161:E167)</f>
        <v>537642800</v>
      </c>
      <c r="F160" s="88">
        <f t="shared" si="19"/>
        <v>447743519</v>
      </c>
      <c r="G160" s="88">
        <f t="shared" si="19"/>
        <v>89899281</v>
      </c>
      <c r="H160" s="88">
        <f t="shared" si="19"/>
        <v>0</v>
      </c>
      <c r="I160" s="88">
        <f t="shared" si="19"/>
        <v>0</v>
      </c>
      <c r="J160" s="88">
        <f t="shared" si="19"/>
        <v>0</v>
      </c>
      <c r="K160" s="88">
        <f t="shared" si="19"/>
        <v>0</v>
      </c>
      <c r="L160" s="88">
        <f t="shared" si="19"/>
        <v>25</v>
      </c>
      <c r="M160" s="88">
        <f t="shared" si="19"/>
        <v>537642800</v>
      </c>
      <c r="N160" s="88">
        <f t="shared" si="19"/>
        <v>476967800</v>
      </c>
      <c r="O160" s="88">
        <f t="shared" si="19"/>
        <v>60675000</v>
      </c>
      <c r="P160" s="88">
        <f t="shared" si="19"/>
        <v>0</v>
      </c>
    </row>
    <row r="161" spans="1:16" s="27" customFormat="1" ht="13.5" customHeight="1">
      <c r="A161" s="84">
        <v>1</v>
      </c>
      <c r="B161" s="85" t="s">
        <v>95</v>
      </c>
      <c r="C161" s="84" t="s">
        <v>220</v>
      </c>
      <c r="D161" s="84">
        <v>1</v>
      </c>
      <c r="E161" s="81">
        <v>9730000</v>
      </c>
      <c r="F161" s="81">
        <f>E161-G161</f>
        <v>9730000</v>
      </c>
      <c r="G161" s="81">
        <v>0</v>
      </c>
      <c r="H161" s="106"/>
      <c r="I161" s="107"/>
      <c r="J161" s="86"/>
      <c r="K161" s="108"/>
      <c r="L161" s="84">
        <v>1</v>
      </c>
      <c r="M161" s="81">
        <f aca="true" t="shared" si="20" ref="M161:M167">E161+I161-K161</f>
        <v>9730000</v>
      </c>
      <c r="N161" s="81">
        <v>9730000</v>
      </c>
      <c r="O161" s="81">
        <v>0</v>
      </c>
      <c r="P161" s="172"/>
    </row>
    <row r="162" spans="1:16" s="27" customFormat="1" ht="13.5" customHeight="1">
      <c r="A162" s="84">
        <v>2</v>
      </c>
      <c r="B162" s="85" t="s">
        <v>96</v>
      </c>
      <c r="C162" s="84" t="s">
        <v>220</v>
      </c>
      <c r="D162" s="84">
        <v>1</v>
      </c>
      <c r="E162" s="81">
        <v>197912800</v>
      </c>
      <c r="F162" s="81">
        <f aca="true" t="shared" si="21" ref="F162:F167">E162-G162</f>
        <v>214438519</v>
      </c>
      <c r="G162" s="81">
        <v>-16525719</v>
      </c>
      <c r="H162" s="106"/>
      <c r="I162" s="107"/>
      <c r="J162" s="86"/>
      <c r="K162" s="108"/>
      <c r="L162" s="84">
        <v>1</v>
      </c>
      <c r="M162" s="81">
        <f t="shared" si="20"/>
        <v>197912800</v>
      </c>
      <c r="N162" s="81">
        <v>197912800</v>
      </c>
      <c r="O162" s="81">
        <v>0</v>
      </c>
      <c r="P162" s="173">
        <f>O162</f>
        <v>0</v>
      </c>
    </row>
    <row r="163" spans="1:16" s="27" customFormat="1" ht="13.5" customHeight="1">
      <c r="A163" s="84">
        <v>3</v>
      </c>
      <c r="B163" s="85" t="s">
        <v>97</v>
      </c>
      <c r="C163" s="84" t="s">
        <v>220</v>
      </c>
      <c r="D163" s="84">
        <v>4</v>
      </c>
      <c r="E163" s="81">
        <v>60000000</v>
      </c>
      <c r="F163" s="81">
        <f t="shared" si="21"/>
        <v>40650000</v>
      </c>
      <c r="G163" s="81">
        <v>19350000</v>
      </c>
      <c r="H163" s="106"/>
      <c r="I163" s="107"/>
      <c r="J163" s="86"/>
      <c r="K163" s="108"/>
      <c r="L163" s="84">
        <v>4</v>
      </c>
      <c r="M163" s="81">
        <f t="shared" si="20"/>
        <v>60000000</v>
      </c>
      <c r="N163" s="81">
        <v>52650000</v>
      </c>
      <c r="O163" s="81">
        <v>7350000</v>
      </c>
      <c r="P163" s="172"/>
    </row>
    <row r="164" spans="1:16" s="27" customFormat="1" ht="13.5" customHeight="1">
      <c r="A164" s="84">
        <v>4</v>
      </c>
      <c r="B164" s="85" t="s">
        <v>98</v>
      </c>
      <c r="C164" s="84" t="s">
        <v>220</v>
      </c>
      <c r="D164" s="84">
        <v>2</v>
      </c>
      <c r="E164" s="81">
        <v>50000000</v>
      </c>
      <c r="F164" s="81">
        <f t="shared" si="21"/>
        <v>33875000</v>
      </c>
      <c r="G164" s="81">
        <v>16125000</v>
      </c>
      <c r="H164" s="106"/>
      <c r="I164" s="107"/>
      <c r="J164" s="86"/>
      <c r="K164" s="108"/>
      <c r="L164" s="84">
        <v>2</v>
      </c>
      <c r="M164" s="81">
        <f t="shared" si="20"/>
        <v>50000000</v>
      </c>
      <c r="N164" s="81">
        <v>40125000</v>
      </c>
      <c r="O164" s="81">
        <v>9875000</v>
      </c>
      <c r="P164" s="172"/>
    </row>
    <row r="165" spans="1:16" s="27" customFormat="1" ht="13.5" customHeight="1">
      <c r="A165" s="84">
        <v>5</v>
      </c>
      <c r="B165" s="85" t="s">
        <v>99</v>
      </c>
      <c r="C165" s="84" t="s">
        <v>220</v>
      </c>
      <c r="D165" s="84">
        <v>10</v>
      </c>
      <c r="E165" s="81">
        <v>100000000</v>
      </c>
      <c r="F165" s="81">
        <f t="shared" si="21"/>
        <v>67750000</v>
      </c>
      <c r="G165" s="81">
        <v>32250000</v>
      </c>
      <c r="H165" s="106"/>
      <c r="I165" s="107"/>
      <c r="J165" s="86"/>
      <c r="K165" s="108"/>
      <c r="L165" s="84">
        <v>10</v>
      </c>
      <c r="M165" s="81">
        <f t="shared" si="20"/>
        <v>100000000</v>
      </c>
      <c r="N165" s="81">
        <v>80250000</v>
      </c>
      <c r="O165" s="81">
        <v>19750000</v>
      </c>
      <c r="P165" s="172"/>
    </row>
    <row r="166" spans="1:16" s="27" customFormat="1" ht="13.5" customHeight="1">
      <c r="A166" s="84">
        <v>6</v>
      </c>
      <c r="B166" s="85" t="s">
        <v>100</v>
      </c>
      <c r="C166" s="84" t="s">
        <v>220</v>
      </c>
      <c r="D166" s="84">
        <v>4</v>
      </c>
      <c r="E166" s="81">
        <v>60000000</v>
      </c>
      <c r="F166" s="81">
        <f t="shared" si="21"/>
        <v>40650000</v>
      </c>
      <c r="G166" s="81">
        <v>19350000</v>
      </c>
      <c r="H166" s="106"/>
      <c r="I166" s="107"/>
      <c r="J166" s="86"/>
      <c r="K166" s="108"/>
      <c r="L166" s="84">
        <v>4</v>
      </c>
      <c r="M166" s="81">
        <f t="shared" si="20"/>
        <v>60000000</v>
      </c>
      <c r="N166" s="81">
        <v>48150000</v>
      </c>
      <c r="O166" s="81">
        <v>11850000</v>
      </c>
      <c r="P166" s="172"/>
    </row>
    <row r="167" spans="1:16" s="27" customFormat="1" ht="13.5" customHeight="1">
      <c r="A167" s="84">
        <v>7</v>
      </c>
      <c r="B167" s="85" t="s">
        <v>101</v>
      </c>
      <c r="C167" s="84" t="s">
        <v>220</v>
      </c>
      <c r="D167" s="84">
        <v>3</v>
      </c>
      <c r="E167" s="81">
        <v>60000000</v>
      </c>
      <c r="F167" s="81">
        <f t="shared" si="21"/>
        <v>40650000</v>
      </c>
      <c r="G167" s="81">
        <v>19350000</v>
      </c>
      <c r="H167" s="106"/>
      <c r="I167" s="107"/>
      <c r="J167" s="86"/>
      <c r="K167" s="108"/>
      <c r="L167" s="84">
        <v>3</v>
      </c>
      <c r="M167" s="81">
        <f t="shared" si="20"/>
        <v>60000000</v>
      </c>
      <c r="N167" s="81">
        <v>48150000</v>
      </c>
      <c r="O167" s="81">
        <v>11850000</v>
      </c>
      <c r="P167" s="172"/>
    </row>
    <row r="168" spans="1:23" s="12" customFormat="1" ht="13.5" customHeight="1">
      <c r="A168" s="68" t="s">
        <v>1</v>
      </c>
      <c r="B168" s="69" t="s">
        <v>93</v>
      </c>
      <c r="C168" s="118"/>
      <c r="D168" s="84"/>
      <c r="E168" s="88">
        <f aca="true" t="shared" si="22" ref="E168:O168">E169+E172</f>
        <v>15038500000</v>
      </c>
      <c r="F168" s="88">
        <f t="shared" si="22"/>
        <v>11300000</v>
      </c>
      <c r="G168" s="88">
        <f t="shared" si="22"/>
        <v>15027200000</v>
      </c>
      <c r="H168" s="88">
        <f t="shared" si="22"/>
        <v>1</v>
      </c>
      <c r="I168" s="88">
        <f t="shared" si="22"/>
        <v>67567751126</v>
      </c>
      <c r="J168" s="88">
        <f t="shared" si="22"/>
        <v>0</v>
      </c>
      <c r="K168" s="88">
        <f t="shared" si="22"/>
        <v>0</v>
      </c>
      <c r="L168" s="88">
        <f t="shared" si="22"/>
        <v>5</v>
      </c>
      <c r="M168" s="88">
        <f t="shared" si="22"/>
        <v>82606251126</v>
      </c>
      <c r="N168" s="88">
        <f t="shared" si="22"/>
        <v>287550225.2</v>
      </c>
      <c r="O168" s="88">
        <f t="shared" si="22"/>
        <v>82318700900.8</v>
      </c>
      <c r="P168" s="88">
        <f aca="true" t="shared" si="23" ref="P168:W168">SUM(P173:P175)</f>
        <v>0</v>
      </c>
      <c r="Q168" s="88">
        <f t="shared" si="23"/>
        <v>0</v>
      </c>
      <c r="R168" s="88">
        <f t="shared" si="23"/>
        <v>0</v>
      </c>
      <c r="S168" s="88">
        <f t="shared" si="23"/>
        <v>0</v>
      </c>
      <c r="T168" s="88">
        <f t="shared" si="23"/>
        <v>0</v>
      </c>
      <c r="U168" s="88">
        <f t="shared" si="23"/>
        <v>0</v>
      </c>
      <c r="V168" s="88">
        <f t="shared" si="23"/>
        <v>0</v>
      </c>
      <c r="W168" s="88">
        <f t="shared" si="23"/>
        <v>0</v>
      </c>
    </row>
    <row r="169" spans="1:16" s="12" customFormat="1" ht="13.5" customHeight="1">
      <c r="A169" s="68" t="s">
        <v>54</v>
      </c>
      <c r="B169" s="70" t="s">
        <v>94</v>
      </c>
      <c r="C169" s="118"/>
      <c r="D169" s="84"/>
      <c r="E169" s="88">
        <f aca="true" t="shared" si="24" ref="E169:O169">SUM(E170:E171)</f>
        <v>15024500000</v>
      </c>
      <c r="F169" s="88">
        <f t="shared" si="24"/>
        <v>0</v>
      </c>
      <c r="G169" s="88">
        <f t="shared" si="24"/>
        <v>15024500000</v>
      </c>
      <c r="H169" s="88">
        <f t="shared" si="24"/>
        <v>0</v>
      </c>
      <c r="I169" s="88">
        <f t="shared" si="24"/>
        <v>66195500000</v>
      </c>
      <c r="J169" s="88">
        <f t="shared" si="24"/>
        <v>0</v>
      </c>
      <c r="K169" s="88">
        <f t="shared" si="24"/>
        <v>0</v>
      </c>
      <c r="L169" s="88">
        <f t="shared" si="24"/>
        <v>1</v>
      </c>
      <c r="M169" s="88">
        <f t="shared" si="24"/>
        <v>81220000000</v>
      </c>
      <c r="N169" s="88">
        <f t="shared" si="24"/>
        <v>0</v>
      </c>
      <c r="O169" s="88">
        <f t="shared" si="24"/>
        <v>81220000000</v>
      </c>
      <c r="P169" s="174"/>
    </row>
    <row r="170" spans="1:16" s="27" customFormat="1" ht="13.5" customHeight="1">
      <c r="A170" s="84">
        <v>1</v>
      </c>
      <c r="B170" s="85" t="s">
        <v>349</v>
      </c>
      <c r="C170" s="84" t="s">
        <v>210</v>
      </c>
      <c r="D170" s="84">
        <v>5683</v>
      </c>
      <c r="E170" s="81">
        <v>11366000000</v>
      </c>
      <c r="F170" s="81">
        <v>0</v>
      </c>
      <c r="G170" s="81">
        <f>E170-F170</f>
        <v>11366000000</v>
      </c>
      <c r="H170" s="106"/>
      <c r="I170" s="107">
        <v>45464000000</v>
      </c>
      <c r="J170" s="86"/>
      <c r="K170" s="108"/>
      <c r="L170" s="84">
        <v>1</v>
      </c>
      <c r="M170" s="81">
        <f>E170+I170-K170</f>
        <v>56830000000</v>
      </c>
      <c r="N170" s="81"/>
      <c r="O170" s="81">
        <v>56830000000</v>
      </c>
      <c r="P170" s="172"/>
    </row>
    <row r="171" spans="1:16" s="27" customFormat="1" ht="13.5" customHeight="1">
      <c r="A171" s="84">
        <v>2</v>
      </c>
      <c r="B171" s="85" t="s">
        <v>350</v>
      </c>
      <c r="C171" s="84" t="s">
        <v>210</v>
      </c>
      <c r="D171" s="84">
        <v>2439</v>
      </c>
      <c r="E171" s="81">
        <v>3658500000</v>
      </c>
      <c r="F171" s="81"/>
      <c r="G171" s="81">
        <f>E171-F171</f>
        <v>3658500000</v>
      </c>
      <c r="H171" s="106"/>
      <c r="I171" s="107">
        <v>20731500000</v>
      </c>
      <c r="J171" s="86"/>
      <c r="K171" s="108"/>
      <c r="L171" s="68"/>
      <c r="M171" s="81">
        <f>E171+I171-K171</f>
        <v>24390000000</v>
      </c>
      <c r="N171" s="81"/>
      <c r="O171" s="81">
        <v>24390000000</v>
      </c>
      <c r="P171" s="172"/>
    </row>
    <row r="172" spans="1:16" s="12" customFormat="1" ht="13.5" customHeight="1">
      <c r="A172" s="68" t="s">
        <v>90</v>
      </c>
      <c r="B172" s="72" t="s">
        <v>348</v>
      </c>
      <c r="C172" s="118"/>
      <c r="D172" s="68"/>
      <c r="E172" s="88">
        <f aca="true" t="shared" si="25" ref="E172:O172">SUM(E173:E176)</f>
        <v>14000000</v>
      </c>
      <c r="F172" s="88">
        <f t="shared" si="25"/>
        <v>11300000</v>
      </c>
      <c r="G172" s="88">
        <f t="shared" si="25"/>
        <v>2700000</v>
      </c>
      <c r="H172" s="88">
        <f t="shared" si="25"/>
        <v>1</v>
      </c>
      <c r="I172" s="88">
        <f t="shared" si="25"/>
        <v>1372251126</v>
      </c>
      <c r="J172" s="88">
        <f t="shared" si="25"/>
        <v>0</v>
      </c>
      <c r="K172" s="88">
        <f t="shared" si="25"/>
        <v>0</v>
      </c>
      <c r="L172" s="88">
        <f t="shared" si="25"/>
        <v>4</v>
      </c>
      <c r="M172" s="88">
        <f t="shared" si="25"/>
        <v>1386251126</v>
      </c>
      <c r="N172" s="88">
        <f t="shared" si="25"/>
        <v>287550225.2</v>
      </c>
      <c r="O172" s="88">
        <f t="shared" si="25"/>
        <v>1098700900.8</v>
      </c>
      <c r="P172" s="174"/>
    </row>
    <row r="173" spans="1:16" s="27" customFormat="1" ht="13.5" customHeight="1">
      <c r="A173" s="84">
        <v>1</v>
      </c>
      <c r="B173" s="85" t="s">
        <v>206</v>
      </c>
      <c r="C173" s="84" t="s">
        <v>218</v>
      </c>
      <c r="D173" s="84">
        <v>1</v>
      </c>
      <c r="E173" s="81">
        <v>5000000</v>
      </c>
      <c r="F173" s="81">
        <f>E173-G173</f>
        <v>5000000</v>
      </c>
      <c r="G173" s="81"/>
      <c r="H173" s="106"/>
      <c r="I173" s="107"/>
      <c r="J173" s="86"/>
      <c r="K173" s="108"/>
      <c r="L173" s="84">
        <v>1</v>
      </c>
      <c r="M173" s="81">
        <f>E173</f>
        <v>5000000</v>
      </c>
      <c r="N173" s="81">
        <v>5000000</v>
      </c>
      <c r="O173" s="81">
        <v>0</v>
      </c>
      <c r="P173" s="172"/>
    </row>
    <row r="174" spans="1:16" s="27" customFormat="1" ht="13.5" customHeight="1">
      <c r="A174" s="84">
        <v>2</v>
      </c>
      <c r="B174" s="85" t="s">
        <v>207</v>
      </c>
      <c r="C174" s="84" t="s">
        <v>218</v>
      </c>
      <c r="D174" s="84">
        <v>1</v>
      </c>
      <c r="E174" s="81">
        <v>7000000</v>
      </c>
      <c r="F174" s="81">
        <f>E174-G174</f>
        <v>4900000</v>
      </c>
      <c r="G174" s="81">
        <v>2100000</v>
      </c>
      <c r="H174" s="106"/>
      <c r="I174" s="107"/>
      <c r="J174" s="86"/>
      <c r="K174" s="108"/>
      <c r="L174" s="84">
        <v>1</v>
      </c>
      <c r="M174" s="81">
        <f>E174</f>
        <v>7000000</v>
      </c>
      <c r="N174" s="81">
        <v>6300000</v>
      </c>
      <c r="O174" s="81">
        <v>700000</v>
      </c>
      <c r="P174" s="172"/>
    </row>
    <row r="175" spans="1:16" s="27" customFormat="1" ht="13.5" customHeight="1">
      <c r="A175" s="84">
        <v>3</v>
      </c>
      <c r="B175" s="85" t="s">
        <v>208</v>
      </c>
      <c r="C175" s="84" t="s">
        <v>218</v>
      </c>
      <c r="D175" s="84">
        <v>1</v>
      </c>
      <c r="E175" s="81">
        <v>2000000</v>
      </c>
      <c r="F175" s="81">
        <f>E175-G175</f>
        <v>1400000</v>
      </c>
      <c r="G175" s="81">
        <v>600000</v>
      </c>
      <c r="H175" s="106"/>
      <c r="I175" s="107"/>
      <c r="J175" s="86"/>
      <c r="K175" s="108"/>
      <c r="L175" s="84">
        <v>1</v>
      </c>
      <c r="M175" s="81">
        <f>E175+I175-K175</f>
        <v>2000000</v>
      </c>
      <c r="N175" s="81">
        <v>1800000</v>
      </c>
      <c r="O175" s="81">
        <v>200000</v>
      </c>
      <c r="P175" s="172"/>
    </row>
    <row r="176" spans="1:16" s="27" customFormat="1" ht="24">
      <c r="A176" s="84">
        <v>4</v>
      </c>
      <c r="B176" s="85" t="s">
        <v>428</v>
      </c>
      <c r="C176" s="84" t="s">
        <v>218</v>
      </c>
      <c r="D176" s="84">
        <v>1</v>
      </c>
      <c r="E176" s="81"/>
      <c r="F176" s="81"/>
      <c r="G176" s="81"/>
      <c r="H176" s="84">
        <v>1</v>
      </c>
      <c r="I176" s="107">
        <v>1372251126</v>
      </c>
      <c r="J176" s="86"/>
      <c r="K176" s="108"/>
      <c r="L176" s="84">
        <v>1</v>
      </c>
      <c r="M176" s="81">
        <f>E176+I176-K176</f>
        <v>1372251126</v>
      </c>
      <c r="N176" s="81">
        <f>M176*20%</f>
        <v>274450225.2</v>
      </c>
      <c r="O176" s="81">
        <f>M176-N176</f>
        <v>1097800900.8</v>
      </c>
      <c r="P176" s="172"/>
    </row>
    <row r="177" spans="1:29" s="61" customFormat="1" ht="15.75">
      <c r="A177" s="175"/>
      <c r="B177" s="570"/>
      <c r="C177" s="570"/>
      <c r="D177" s="570"/>
      <c r="E177" s="176"/>
      <c r="F177" s="570"/>
      <c r="G177" s="570"/>
      <c r="H177" s="570"/>
      <c r="I177" s="570"/>
      <c r="J177" s="570"/>
      <c r="K177" s="570"/>
      <c r="L177" s="570"/>
      <c r="M177" s="570"/>
      <c r="N177" s="570"/>
      <c r="O177" s="570"/>
      <c r="P177" s="111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31"/>
      <c r="AB177" s="31"/>
      <c r="AC177" s="31"/>
    </row>
    <row r="178" spans="1:16" s="61" customFormat="1" ht="15.75">
      <c r="A178" s="175"/>
      <c r="B178" s="111" t="s">
        <v>429</v>
      </c>
      <c r="C178" s="570" t="s">
        <v>25</v>
      </c>
      <c r="D178" s="570"/>
      <c r="E178" s="570"/>
      <c r="F178" s="570"/>
      <c r="G178" s="570"/>
      <c r="H178" s="175"/>
      <c r="I178" s="570" t="s">
        <v>358</v>
      </c>
      <c r="J178" s="570"/>
      <c r="K178" s="570"/>
      <c r="L178" s="175"/>
      <c r="M178" s="175"/>
      <c r="N178" s="175"/>
      <c r="O178" s="175"/>
      <c r="P178" s="175"/>
    </row>
    <row r="179" spans="1:16" s="61" customFormat="1" ht="15.75">
      <c r="A179" s="175"/>
      <c r="B179" s="168" t="s">
        <v>43</v>
      </c>
      <c r="C179" s="573" t="s">
        <v>43</v>
      </c>
      <c r="D179" s="573"/>
      <c r="E179" s="573"/>
      <c r="F179" s="573"/>
      <c r="G179" s="573"/>
      <c r="H179" s="175"/>
      <c r="I179" s="573" t="s">
        <v>430</v>
      </c>
      <c r="J179" s="573"/>
      <c r="K179" s="573"/>
      <c r="L179" s="175"/>
      <c r="M179" s="175"/>
      <c r="N179" s="175"/>
      <c r="O179" s="175"/>
      <c r="P179" s="175"/>
    </row>
    <row r="180" spans="1:15" ht="1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1:15" ht="16.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1:15" ht="15">
      <c r="A182" s="24"/>
      <c r="B182" s="24"/>
      <c r="C182" s="24"/>
      <c r="D182" s="24"/>
      <c r="E182" s="24"/>
      <c r="F182" s="24"/>
      <c r="G182" s="63"/>
      <c r="H182" s="24"/>
      <c r="I182" s="24"/>
      <c r="J182" s="24"/>
      <c r="K182" s="24"/>
      <c r="L182" s="24"/>
      <c r="M182" s="24"/>
      <c r="N182" s="24"/>
      <c r="O182" s="24"/>
    </row>
    <row r="183" spans="1:16" s="61" customFormat="1" ht="15.75">
      <c r="A183" s="175"/>
      <c r="B183" s="111" t="s">
        <v>41</v>
      </c>
      <c r="C183" s="570" t="s">
        <v>41</v>
      </c>
      <c r="D183" s="570"/>
      <c r="E183" s="570"/>
      <c r="F183" s="570"/>
      <c r="G183" s="570"/>
      <c r="H183" s="175"/>
      <c r="I183" s="570" t="s">
        <v>386</v>
      </c>
      <c r="J183" s="570"/>
      <c r="K183" s="570"/>
      <c r="L183" s="175"/>
      <c r="M183" s="175"/>
      <c r="N183" s="175"/>
      <c r="O183" s="175"/>
      <c r="P183" s="175"/>
    </row>
  </sheetData>
  <sheetProtection/>
  <mergeCells count="22">
    <mergeCell ref="L7:O7"/>
    <mergeCell ref="A5:M5"/>
    <mergeCell ref="C179:G179"/>
    <mergeCell ref="I179:K179"/>
    <mergeCell ref="J1:M1"/>
    <mergeCell ref="J2:M2"/>
    <mergeCell ref="J3:M3"/>
    <mergeCell ref="A4:M4"/>
    <mergeCell ref="A7:A8"/>
    <mergeCell ref="B7:B8"/>
    <mergeCell ref="C7:C8"/>
    <mergeCell ref="D7:G7"/>
    <mergeCell ref="H7:I7"/>
    <mergeCell ref="J7:K7"/>
    <mergeCell ref="C178:G178"/>
    <mergeCell ref="I178:K178"/>
    <mergeCell ref="J6:M6"/>
    <mergeCell ref="C183:G183"/>
    <mergeCell ref="I183:K183"/>
    <mergeCell ref="B177:D177"/>
    <mergeCell ref="F177:J177"/>
    <mergeCell ref="K177:O177"/>
  </mergeCells>
  <printOptions/>
  <pageMargins left="0.28" right="0.19" top="0.5" bottom="0.3" header="0.5" footer="0.31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W314"/>
  <sheetViews>
    <sheetView zoomScalePageLayoutView="0" workbookViewId="0" topLeftCell="A4">
      <selection activeCell="D27" sqref="D27"/>
    </sheetView>
  </sheetViews>
  <sheetFormatPr defaultColWidth="8.796875" defaultRowHeight="15"/>
  <cols>
    <col min="1" max="1" width="3.5" style="0" customWidth="1"/>
    <col min="2" max="2" width="3.8984375" style="0" customWidth="1"/>
    <col min="3" max="3" width="7.5" style="0" customWidth="1"/>
    <col min="4" max="4" width="11.09765625" style="0" customWidth="1"/>
    <col min="5" max="5" width="6" style="0" customWidth="1"/>
    <col min="6" max="6" width="4.59765625" style="20" customWidth="1"/>
    <col min="7" max="8" width="4.69921875" style="0" customWidth="1"/>
    <col min="9" max="9" width="12.3984375" style="0" customWidth="1"/>
    <col min="10" max="10" width="4.69921875" style="0" customWidth="1"/>
    <col min="11" max="11" width="5.09765625" style="0" customWidth="1"/>
    <col min="12" max="12" width="4.8984375" style="248" customWidth="1"/>
    <col min="13" max="13" width="9.69921875" style="0" customWidth="1"/>
    <col min="14" max="14" width="10.19921875" style="0" customWidth="1"/>
    <col min="15" max="15" width="11" style="0" customWidth="1"/>
    <col min="16" max="16" width="5.5" style="0" customWidth="1"/>
    <col min="17" max="17" width="7.5" style="0" customWidth="1"/>
    <col min="18" max="18" width="4.3984375" style="0" customWidth="1"/>
    <col min="19" max="19" width="10.5" style="0" customWidth="1"/>
    <col min="20" max="20" width="14.3984375" style="2" customWidth="1"/>
    <col min="21" max="21" width="14.8984375" style="0" customWidth="1"/>
  </cols>
  <sheetData>
    <row r="1" spans="1:20" s="56" customFormat="1" ht="15.75">
      <c r="A1" s="61" t="s">
        <v>61</v>
      </c>
      <c r="F1" s="60"/>
      <c r="K1" s="588" t="s">
        <v>46</v>
      </c>
      <c r="L1" s="588"/>
      <c r="M1" s="588"/>
      <c r="N1" s="588"/>
      <c r="O1" s="588"/>
      <c r="P1" s="588"/>
      <c r="Q1" s="588"/>
      <c r="R1" s="588"/>
      <c r="S1" s="588"/>
      <c r="T1" s="236"/>
    </row>
    <row r="2" spans="1:20" s="56" customFormat="1" ht="15.75">
      <c r="A2" s="56" t="s">
        <v>63</v>
      </c>
      <c r="F2" s="60"/>
      <c r="K2" s="587" t="s">
        <v>58</v>
      </c>
      <c r="L2" s="587"/>
      <c r="M2" s="587"/>
      <c r="N2" s="587"/>
      <c r="O2" s="587"/>
      <c r="P2" s="587"/>
      <c r="Q2" s="587"/>
      <c r="R2" s="587"/>
      <c r="S2" s="587"/>
      <c r="T2" s="236"/>
    </row>
    <row r="3" spans="1:19" ht="27" customHeight="1">
      <c r="A3" s="627" t="s">
        <v>7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</row>
    <row r="4" spans="1:19" ht="27" customHeight="1">
      <c r="A4" s="633" t="s">
        <v>457</v>
      </c>
      <c r="B4" s="634"/>
      <c r="C4" s="634"/>
      <c r="D4" s="634"/>
      <c r="E4" s="634"/>
      <c r="F4" s="634"/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34"/>
      <c r="R4" s="634"/>
      <c r="S4" s="634"/>
    </row>
    <row r="5" spans="1:19" ht="18.75" customHeight="1">
      <c r="A5" s="631" t="s">
        <v>51</v>
      </c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2"/>
      <c r="Q5" s="632"/>
      <c r="R5" s="632"/>
      <c r="S5" s="632"/>
    </row>
    <row r="6" spans="1:20" s="20" customFormat="1" ht="12.75">
      <c r="A6" s="607" t="s">
        <v>8</v>
      </c>
      <c r="B6" s="612" t="s">
        <v>9</v>
      </c>
      <c r="C6" s="613"/>
      <c r="D6" s="613"/>
      <c r="E6" s="613"/>
      <c r="F6" s="613"/>
      <c r="G6" s="613"/>
      <c r="H6" s="613"/>
      <c r="I6" s="613"/>
      <c r="J6" s="612" t="s">
        <v>57</v>
      </c>
      <c r="K6" s="612"/>
      <c r="L6" s="612"/>
      <c r="M6" s="612"/>
      <c r="N6" s="612"/>
      <c r="O6" s="612"/>
      <c r="P6" s="612" t="s">
        <v>10</v>
      </c>
      <c r="Q6" s="612"/>
      <c r="R6" s="612"/>
      <c r="S6" s="612"/>
      <c r="T6" s="237"/>
    </row>
    <row r="7" spans="1:20" s="20" customFormat="1" ht="15" customHeight="1">
      <c r="A7" s="609"/>
      <c r="B7" s="607" t="s">
        <v>11</v>
      </c>
      <c r="C7" s="609"/>
      <c r="D7" s="607" t="s">
        <v>12</v>
      </c>
      <c r="E7" s="607" t="s">
        <v>13</v>
      </c>
      <c r="F7" s="623" t="s">
        <v>62</v>
      </c>
      <c r="G7" s="607" t="s">
        <v>14</v>
      </c>
      <c r="H7" s="607" t="s">
        <v>47</v>
      </c>
      <c r="I7" s="607" t="s">
        <v>15</v>
      </c>
      <c r="J7" s="607" t="s">
        <v>48</v>
      </c>
      <c r="K7" s="609"/>
      <c r="L7" s="607" t="s">
        <v>49</v>
      </c>
      <c r="M7" s="609"/>
      <c r="N7" s="607" t="s">
        <v>441</v>
      </c>
      <c r="O7" s="607" t="s">
        <v>50</v>
      </c>
      <c r="P7" s="607" t="s">
        <v>11</v>
      </c>
      <c r="Q7" s="609"/>
      <c r="R7" s="607" t="s">
        <v>16</v>
      </c>
      <c r="S7" s="607" t="s">
        <v>17</v>
      </c>
      <c r="T7" s="237"/>
    </row>
    <row r="8" spans="1:20" s="20" customFormat="1" ht="92.25" customHeight="1">
      <c r="A8" s="609"/>
      <c r="B8" s="125" t="s">
        <v>18</v>
      </c>
      <c r="C8" s="125" t="s">
        <v>19</v>
      </c>
      <c r="D8" s="608"/>
      <c r="E8" s="608"/>
      <c r="F8" s="624"/>
      <c r="G8" s="608"/>
      <c r="H8" s="608"/>
      <c r="I8" s="608"/>
      <c r="J8" s="125" t="s">
        <v>20</v>
      </c>
      <c r="K8" s="125" t="s">
        <v>21</v>
      </c>
      <c r="L8" s="245" t="s">
        <v>20</v>
      </c>
      <c r="M8" s="125" t="s">
        <v>21</v>
      </c>
      <c r="N8" s="608"/>
      <c r="O8" s="608"/>
      <c r="P8" s="125" t="s">
        <v>18</v>
      </c>
      <c r="Q8" s="125" t="s">
        <v>19</v>
      </c>
      <c r="R8" s="608"/>
      <c r="S8" s="608"/>
      <c r="T8" s="237"/>
    </row>
    <row r="9" spans="1:20" s="56" customFormat="1" ht="18.75" customHeight="1">
      <c r="A9" s="6" t="s">
        <v>0</v>
      </c>
      <c r="B9" s="6" t="s">
        <v>1</v>
      </c>
      <c r="C9" s="6" t="s">
        <v>2</v>
      </c>
      <c r="D9" s="6" t="s">
        <v>3</v>
      </c>
      <c r="E9" s="6" t="s">
        <v>4</v>
      </c>
      <c r="F9" s="53" t="s">
        <v>5</v>
      </c>
      <c r="G9" s="6" t="s">
        <v>6</v>
      </c>
      <c r="H9" s="6" t="s">
        <v>53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 t="s">
        <v>54</v>
      </c>
      <c r="Q9" s="6" t="s">
        <v>55</v>
      </c>
      <c r="R9" s="6" t="s">
        <v>56</v>
      </c>
      <c r="S9" s="6">
        <v>8</v>
      </c>
      <c r="T9" s="236"/>
    </row>
    <row r="10" spans="1:23" ht="36">
      <c r="A10" s="219" t="s">
        <v>27</v>
      </c>
      <c r="B10" s="141"/>
      <c r="C10" s="95"/>
      <c r="D10" s="85" t="s">
        <v>118</v>
      </c>
      <c r="E10" s="141"/>
      <c r="F10" s="141">
        <v>1992</v>
      </c>
      <c r="G10" s="40"/>
      <c r="H10" s="40"/>
      <c r="I10" s="81">
        <v>162900000</v>
      </c>
      <c r="J10" s="193"/>
      <c r="K10" s="194"/>
      <c r="L10" s="246">
        <v>0.125</v>
      </c>
      <c r="M10" s="194">
        <f>I10*L10</f>
        <v>20362500</v>
      </c>
      <c r="N10" s="195"/>
      <c r="O10" s="194">
        <v>162900000</v>
      </c>
      <c r="P10" s="76"/>
      <c r="Q10" s="76"/>
      <c r="R10" s="76"/>
      <c r="S10" s="76"/>
      <c r="T10" s="239"/>
      <c r="U10" s="7"/>
      <c r="V10" s="7"/>
      <c r="W10" s="7"/>
    </row>
    <row r="11" spans="1:23" ht="24">
      <c r="A11" s="219" t="s">
        <v>30</v>
      </c>
      <c r="B11" s="141"/>
      <c r="C11" s="95"/>
      <c r="D11" s="85" t="s">
        <v>119</v>
      </c>
      <c r="E11" s="141"/>
      <c r="F11" s="141">
        <v>2006</v>
      </c>
      <c r="G11" s="40"/>
      <c r="H11" s="40"/>
      <c r="I11" s="81">
        <v>6499500</v>
      </c>
      <c r="J11" s="193"/>
      <c r="K11" s="194"/>
      <c r="L11" s="246">
        <v>0.125</v>
      </c>
      <c r="M11" s="194">
        <f aca="true" t="shared" si="0" ref="M11:M73">I11*L11</f>
        <v>812437.5</v>
      </c>
      <c r="N11" s="195"/>
      <c r="O11" s="194">
        <v>6499500</v>
      </c>
      <c r="P11" s="76"/>
      <c r="Q11" s="76"/>
      <c r="R11" s="76"/>
      <c r="S11" s="76"/>
      <c r="T11" s="239"/>
      <c r="U11" s="7"/>
      <c r="V11" s="7"/>
      <c r="W11" s="7"/>
    </row>
    <row r="12" spans="1:23" ht="25.5">
      <c r="A12" s="219" t="s">
        <v>32</v>
      </c>
      <c r="B12" s="141"/>
      <c r="C12" s="95"/>
      <c r="D12" s="135" t="s">
        <v>495</v>
      </c>
      <c r="E12" s="141"/>
      <c r="F12" s="141">
        <v>2017</v>
      </c>
      <c r="G12" s="40"/>
      <c r="H12" s="40"/>
      <c r="I12" s="81">
        <v>46100000</v>
      </c>
      <c r="J12" s="193"/>
      <c r="K12" s="194"/>
      <c r="L12" s="246">
        <v>0.125</v>
      </c>
      <c r="M12" s="194">
        <f t="shared" si="0"/>
        <v>5762500</v>
      </c>
      <c r="N12" s="195">
        <v>5762500</v>
      </c>
      <c r="O12" s="194">
        <v>24202500</v>
      </c>
      <c r="P12" s="76"/>
      <c r="Q12" s="76"/>
      <c r="R12" s="76"/>
      <c r="S12" s="76"/>
      <c r="T12" s="239"/>
      <c r="U12" s="7"/>
      <c r="V12" s="7"/>
      <c r="W12" s="7"/>
    </row>
    <row r="13" spans="1:23" ht="36">
      <c r="A13" s="219" t="s">
        <v>33</v>
      </c>
      <c r="B13" s="141"/>
      <c r="C13" s="95"/>
      <c r="D13" s="85" t="s">
        <v>219</v>
      </c>
      <c r="E13" s="141"/>
      <c r="F13" s="141">
        <v>1996</v>
      </c>
      <c r="G13" s="40"/>
      <c r="H13" s="40"/>
      <c r="I13" s="81">
        <v>23760000</v>
      </c>
      <c r="J13" s="193"/>
      <c r="K13" s="194"/>
      <c r="L13" s="246">
        <v>0.125</v>
      </c>
      <c r="M13" s="194">
        <f t="shared" si="0"/>
        <v>2970000</v>
      </c>
      <c r="N13" s="195"/>
      <c r="O13" s="194">
        <v>23760000</v>
      </c>
      <c r="P13" s="76"/>
      <c r="Q13" s="76"/>
      <c r="R13" s="76"/>
      <c r="S13" s="76"/>
      <c r="T13" s="239"/>
      <c r="U13" s="7"/>
      <c r="V13" s="7"/>
      <c r="W13" s="7"/>
    </row>
    <row r="14" spans="1:23" ht="36">
      <c r="A14" s="219" t="s">
        <v>34</v>
      </c>
      <c r="B14" s="141"/>
      <c r="C14" s="95"/>
      <c r="D14" s="85" t="s">
        <v>121</v>
      </c>
      <c r="E14" s="141"/>
      <c r="F14" s="141">
        <v>2004</v>
      </c>
      <c r="G14" s="40"/>
      <c r="H14" s="40"/>
      <c r="I14" s="81">
        <v>9500000</v>
      </c>
      <c r="J14" s="193"/>
      <c r="K14" s="194"/>
      <c r="L14" s="246">
        <v>0.125</v>
      </c>
      <c r="M14" s="194">
        <f t="shared" si="0"/>
        <v>1187500</v>
      </c>
      <c r="N14" s="195"/>
      <c r="O14" s="194">
        <v>9500000</v>
      </c>
      <c r="P14" s="76"/>
      <c r="Q14" s="76"/>
      <c r="R14" s="76"/>
      <c r="S14" s="76"/>
      <c r="T14" s="239"/>
      <c r="U14" s="7"/>
      <c r="V14" s="7"/>
      <c r="W14" s="7"/>
    </row>
    <row r="15" spans="1:23" ht="24">
      <c r="A15" s="219" t="s">
        <v>35</v>
      </c>
      <c r="B15" s="141"/>
      <c r="C15" s="95"/>
      <c r="D15" s="85" t="s">
        <v>122</v>
      </c>
      <c r="E15" s="141"/>
      <c r="F15" s="141">
        <v>2008</v>
      </c>
      <c r="G15" s="40"/>
      <c r="H15" s="40"/>
      <c r="I15" s="81">
        <v>4300000</v>
      </c>
      <c r="J15" s="193"/>
      <c r="K15" s="194"/>
      <c r="L15" s="246">
        <v>0.2</v>
      </c>
      <c r="M15" s="194">
        <f t="shared" si="0"/>
        <v>860000</v>
      </c>
      <c r="N15" s="195"/>
      <c r="O15" s="194">
        <v>4300000</v>
      </c>
      <c r="P15" s="76"/>
      <c r="Q15" s="76"/>
      <c r="R15" s="76"/>
      <c r="S15" s="76"/>
      <c r="T15" s="239"/>
      <c r="U15" s="7"/>
      <c r="V15" s="7"/>
      <c r="W15" s="7"/>
    </row>
    <row r="16" spans="1:23" ht="24">
      <c r="A16" s="219" t="s">
        <v>31</v>
      </c>
      <c r="B16" s="141"/>
      <c r="C16" s="95"/>
      <c r="D16" s="85" t="s">
        <v>123</v>
      </c>
      <c r="E16" s="141"/>
      <c r="F16" s="141">
        <v>2008</v>
      </c>
      <c r="G16" s="40"/>
      <c r="H16" s="40"/>
      <c r="I16" s="81">
        <v>10750000</v>
      </c>
      <c r="J16" s="193"/>
      <c r="K16" s="194"/>
      <c r="L16" s="246">
        <v>0.2</v>
      </c>
      <c r="M16" s="194">
        <f t="shared" si="0"/>
        <v>2150000</v>
      </c>
      <c r="N16" s="195"/>
      <c r="O16" s="194">
        <v>10750000</v>
      </c>
      <c r="P16" s="76"/>
      <c r="Q16" s="76"/>
      <c r="R16" s="76"/>
      <c r="S16" s="76"/>
      <c r="T16" s="239"/>
      <c r="U16" s="7"/>
      <c r="V16" s="7"/>
      <c r="W16" s="7"/>
    </row>
    <row r="17" spans="1:23" ht="36">
      <c r="A17" s="219" t="s">
        <v>36</v>
      </c>
      <c r="B17" s="141"/>
      <c r="C17" s="95"/>
      <c r="D17" s="85" t="s">
        <v>124</v>
      </c>
      <c r="E17" s="141"/>
      <c r="F17" s="141">
        <v>2010</v>
      </c>
      <c r="G17" s="40"/>
      <c r="H17" s="40"/>
      <c r="I17" s="81">
        <v>35000000</v>
      </c>
      <c r="J17" s="193"/>
      <c r="K17" s="194"/>
      <c r="L17" s="246">
        <v>0.2</v>
      </c>
      <c r="M17" s="194">
        <f t="shared" si="0"/>
        <v>7000000</v>
      </c>
      <c r="N17" s="195"/>
      <c r="O17" s="194">
        <v>35000000</v>
      </c>
      <c r="P17" s="76"/>
      <c r="Q17" s="76"/>
      <c r="R17" s="76"/>
      <c r="S17" s="76"/>
      <c r="T17" s="239"/>
      <c r="U17" s="7"/>
      <c r="V17" s="7"/>
      <c r="W17" s="7"/>
    </row>
    <row r="18" spans="1:23" ht="36">
      <c r="A18" s="219" t="s">
        <v>28</v>
      </c>
      <c r="B18" s="141"/>
      <c r="C18" s="95"/>
      <c r="D18" s="85" t="s">
        <v>125</v>
      </c>
      <c r="E18" s="141"/>
      <c r="F18" s="141">
        <v>2010</v>
      </c>
      <c r="G18" s="40"/>
      <c r="H18" s="40"/>
      <c r="I18" s="81">
        <v>25800000</v>
      </c>
      <c r="J18" s="193"/>
      <c r="K18" s="194"/>
      <c r="L18" s="246">
        <v>0.125</v>
      </c>
      <c r="M18" s="194">
        <f t="shared" si="0"/>
        <v>3225000</v>
      </c>
      <c r="N18" s="195">
        <v>-3225000</v>
      </c>
      <c r="O18" s="194">
        <v>25800000</v>
      </c>
      <c r="P18" s="76"/>
      <c r="Q18" s="76"/>
      <c r="R18" s="76"/>
      <c r="S18" s="76"/>
      <c r="T18" s="239"/>
      <c r="U18" s="7"/>
      <c r="V18" s="7"/>
      <c r="W18" s="7"/>
    </row>
    <row r="19" spans="1:23" ht="36">
      <c r="A19" s="219" t="s">
        <v>37</v>
      </c>
      <c r="B19" s="141"/>
      <c r="C19" s="95"/>
      <c r="D19" s="85" t="s">
        <v>126</v>
      </c>
      <c r="E19" s="141"/>
      <c r="F19" s="141">
        <v>2012</v>
      </c>
      <c r="G19" s="40"/>
      <c r="H19" s="40"/>
      <c r="I19" s="81">
        <v>40000000</v>
      </c>
      <c r="J19" s="193"/>
      <c r="K19" s="194"/>
      <c r="L19" s="246">
        <v>0.2</v>
      </c>
      <c r="M19" s="194">
        <f t="shared" si="0"/>
        <v>8000000</v>
      </c>
      <c r="N19" s="195"/>
      <c r="O19" s="194">
        <v>40000000</v>
      </c>
      <c r="P19" s="76"/>
      <c r="Q19" s="76"/>
      <c r="R19" s="76"/>
      <c r="S19" s="76"/>
      <c r="T19" s="239"/>
      <c r="U19" s="7"/>
      <c r="V19" s="7"/>
      <c r="W19" s="7"/>
    </row>
    <row r="20" spans="1:23" ht="24">
      <c r="A20" s="219" t="s">
        <v>539</v>
      </c>
      <c r="B20" s="141"/>
      <c r="C20" s="95"/>
      <c r="D20" s="85" t="s">
        <v>127</v>
      </c>
      <c r="E20" s="141"/>
      <c r="F20" s="141">
        <v>2012</v>
      </c>
      <c r="G20" s="40"/>
      <c r="H20" s="40"/>
      <c r="I20" s="81">
        <v>43000000</v>
      </c>
      <c r="J20" s="193"/>
      <c r="K20" s="194"/>
      <c r="L20" s="246">
        <v>0.2</v>
      </c>
      <c r="M20" s="194">
        <f t="shared" si="0"/>
        <v>8600000</v>
      </c>
      <c r="N20" s="195"/>
      <c r="O20" s="194">
        <v>43000000</v>
      </c>
      <c r="P20" s="76"/>
      <c r="Q20" s="76"/>
      <c r="R20" s="76"/>
      <c r="S20" s="76"/>
      <c r="T20" s="239"/>
      <c r="U20" s="7"/>
      <c r="V20" s="7"/>
      <c r="W20" s="7"/>
    </row>
    <row r="21" spans="1:23" ht="24">
      <c r="A21" s="219" t="s">
        <v>540</v>
      </c>
      <c r="B21" s="141"/>
      <c r="C21" s="95"/>
      <c r="D21" s="85" t="s">
        <v>128</v>
      </c>
      <c r="E21" s="141"/>
      <c r="F21" s="141">
        <v>2012</v>
      </c>
      <c r="G21" s="40"/>
      <c r="H21" s="40"/>
      <c r="I21" s="81">
        <v>8900000</v>
      </c>
      <c r="J21" s="193"/>
      <c r="K21" s="194"/>
      <c r="L21" s="246">
        <v>0.2</v>
      </c>
      <c r="M21" s="194">
        <f t="shared" si="0"/>
        <v>1780000</v>
      </c>
      <c r="N21" s="195"/>
      <c r="O21" s="194">
        <v>8900000</v>
      </c>
      <c r="P21" s="76"/>
      <c r="Q21" s="76"/>
      <c r="R21" s="76"/>
      <c r="S21" s="76"/>
      <c r="T21" s="239"/>
      <c r="U21" s="7"/>
      <c r="V21" s="7"/>
      <c r="W21" s="7"/>
    </row>
    <row r="22" spans="1:23" ht="24">
      <c r="A22" s="219" t="s">
        <v>541</v>
      </c>
      <c r="B22" s="141"/>
      <c r="C22" s="95"/>
      <c r="D22" s="85" t="s">
        <v>129</v>
      </c>
      <c r="E22" s="141"/>
      <c r="F22" s="141">
        <v>2011</v>
      </c>
      <c r="G22" s="40"/>
      <c r="H22" s="40"/>
      <c r="I22" s="81">
        <v>18540000</v>
      </c>
      <c r="J22" s="193"/>
      <c r="K22" s="194"/>
      <c r="L22" s="246">
        <v>0.2</v>
      </c>
      <c r="M22" s="194">
        <f t="shared" si="0"/>
        <v>3708000</v>
      </c>
      <c r="N22" s="195"/>
      <c r="O22" s="194">
        <v>18540000</v>
      </c>
      <c r="P22" s="76"/>
      <c r="Q22" s="76"/>
      <c r="R22" s="76"/>
      <c r="S22" s="76"/>
      <c r="T22" s="239"/>
      <c r="U22" s="7"/>
      <c r="V22" s="7"/>
      <c r="W22" s="7"/>
    </row>
    <row r="23" spans="1:23" ht="24">
      <c r="A23" s="219" t="s">
        <v>542</v>
      </c>
      <c r="B23" s="141"/>
      <c r="C23" s="95"/>
      <c r="D23" s="85" t="s">
        <v>130</v>
      </c>
      <c r="E23" s="141"/>
      <c r="F23" s="141">
        <v>2014</v>
      </c>
      <c r="G23" s="40"/>
      <c r="H23" s="40"/>
      <c r="I23" s="81">
        <v>57900000</v>
      </c>
      <c r="J23" s="193"/>
      <c r="K23" s="194"/>
      <c r="L23" s="246">
        <v>0.2</v>
      </c>
      <c r="M23" s="194">
        <f t="shared" si="0"/>
        <v>11580000</v>
      </c>
      <c r="N23" s="195">
        <v>-7237500</v>
      </c>
      <c r="O23" s="194">
        <v>57900000</v>
      </c>
      <c r="P23" s="76"/>
      <c r="Q23" s="76"/>
      <c r="R23" s="76"/>
      <c r="S23" s="76"/>
      <c r="T23" s="239"/>
      <c r="U23" s="7"/>
      <c r="V23" s="7"/>
      <c r="W23" s="7"/>
    </row>
    <row r="24" spans="1:23" ht="24">
      <c r="A24" s="219" t="s">
        <v>543</v>
      </c>
      <c r="B24" s="141"/>
      <c r="C24" s="95"/>
      <c r="D24" s="85" t="s">
        <v>189</v>
      </c>
      <c r="E24" s="141"/>
      <c r="F24" s="141">
        <v>2008</v>
      </c>
      <c r="G24" s="40"/>
      <c r="H24" s="40"/>
      <c r="I24" s="81">
        <v>7500000</v>
      </c>
      <c r="J24" s="193"/>
      <c r="K24" s="194"/>
      <c r="L24" s="246">
        <v>0.2</v>
      </c>
      <c r="M24" s="194">
        <f t="shared" si="0"/>
        <v>1500000</v>
      </c>
      <c r="N24" s="195"/>
      <c r="O24" s="194">
        <v>7500000</v>
      </c>
      <c r="P24" s="76"/>
      <c r="Q24" s="76"/>
      <c r="R24" s="76"/>
      <c r="S24" s="76"/>
      <c r="T24" s="239"/>
      <c r="U24" s="7"/>
      <c r="V24" s="7"/>
      <c r="W24" s="7"/>
    </row>
    <row r="25" spans="1:23" ht="24">
      <c r="A25" s="219" t="s">
        <v>544</v>
      </c>
      <c r="B25" s="141"/>
      <c r="C25" s="95"/>
      <c r="D25" s="85" t="s">
        <v>131</v>
      </c>
      <c r="E25" s="141"/>
      <c r="F25" s="141">
        <v>2008</v>
      </c>
      <c r="G25" s="40"/>
      <c r="H25" s="40"/>
      <c r="I25" s="81">
        <v>2500000</v>
      </c>
      <c r="J25" s="193"/>
      <c r="K25" s="194"/>
      <c r="L25" s="246">
        <v>0.2</v>
      </c>
      <c r="M25" s="194">
        <f t="shared" si="0"/>
        <v>500000</v>
      </c>
      <c r="N25" s="195"/>
      <c r="O25" s="194">
        <v>2500000</v>
      </c>
      <c r="P25" s="76"/>
      <c r="Q25" s="76"/>
      <c r="R25" s="76"/>
      <c r="S25" s="76"/>
      <c r="T25" s="239"/>
      <c r="U25" s="7"/>
      <c r="V25" s="7"/>
      <c r="W25" s="7"/>
    </row>
    <row r="26" spans="1:23" ht="24">
      <c r="A26" s="219" t="s">
        <v>545</v>
      </c>
      <c r="B26" s="141"/>
      <c r="C26" s="95"/>
      <c r="D26" s="85" t="s">
        <v>211</v>
      </c>
      <c r="E26" s="141"/>
      <c r="F26" s="141">
        <v>2009</v>
      </c>
      <c r="G26" s="40"/>
      <c r="H26" s="40"/>
      <c r="I26" s="81">
        <v>5560000</v>
      </c>
      <c r="J26" s="193"/>
      <c r="K26" s="194"/>
      <c r="L26" s="246">
        <v>0.125</v>
      </c>
      <c r="M26" s="194">
        <f t="shared" si="0"/>
        <v>695000</v>
      </c>
      <c r="N26" s="195"/>
      <c r="O26" s="194">
        <v>5560000</v>
      </c>
      <c r="P26" s="76"/>
      <c r="Q26" s="76"/>
      <c r="R26" s="76"/>
      <c r="S26" s="76"/>
      <c r="T26" s="239"/>
      <c r="U26" s="7"/>
      <c r="V26" s="7"/>
      <c r="W26" s="7"/>
    </row>
    <row r="27" spans="1:23" ht="24">
      <c r="A27" s="219" t="s">
        <v>546</v>
      </c>
      <c r="B27" s="141"/>
      <c r="C27" s="95"/>
      <c r="D27" s="85" t="s">
        <v>132</v>
      </c>
      <c r="E27" s="141"/>
      <c r="F27" s="141">
        <v>1996</v>
      </c>
      <c r="G27" s="40"/>
      <c r="H27" s="40"/>
      <c r="I27" s="81">
        <v>11880000</v>
      </c>
      <c r="J27" s="193"/>
      <c r="K27" s="194"/>
      <c r="L27" s="246">
        <v>0.125</v>
      </c>
      <c r="M27" s="194">
        <f t="shared" si="0"/>
        <v>1485000</v>
      </c>
      <c r="N27" s="195"/>
      <c r="O27" s="194">
        <v>11880000</v>
      </c>
      <c r="P27" s="76"/>
      <c r="Q27" s="76"/>
      <c r="R27" s="76"/>
      <c r="S27" s="76"/>
      <c r="T27" s="239"/>
      <c r="U27" s="7"/>
      <c r="V27" s="7"/>
      <c r="W27" s="7"/>
    </row>
    <row r="28" spans="1:23" ht="24">
      <c r="A28" s="219" t="s">
        <v>547</v>
      </c>
      <c r="B28" s="141"/>
      <c r="C28" s="95"/>
      <c r="D28" s="85" t="s">
        <v>133</v>
      </c>
      <c r="E28" s="141"/>
      <c r="F28" s="141">
        <v>2012</v>
      </c>
      <c r="G28" s="40"/>
      <c r="H28" s="40"/>
      <c r="I28" s="81">
        <v>20000000</v>
      </c>
      <c r="J28" s="193"/>
      <c r="K28" s="194"/>
      <c r="L28" s="246">
        <v>0.2</v>
      </c>
      <c r="M28" s="194">
        <f t="shared" si="0"/>
        <v>4000000</v>
      </c>
      <c r="N28" s="195"/>
      <c r="O28" s="194">
        <v>20000000</v>
      </c>
      <c r="P28" s="76"/>
      <c r="Q28" s="76"/>
      <c r="R28" s="76"/>
      <c r="S28" s="76"/>
      <c r="T28" s="239"/>
      <c r="U28" s="7"/>
      <c r="V28" s="7"/>
      <c r="W28" s="7"/>
    </row>
    <row r="29" spans="1:23" ht="24">
      <c r="A29" s="219" t="s">
        <v>548</v>
      </c>
      <c r="B29" s="141"/>
      <c r="C29" s="95"/>
      <c r="D29" s="85" t="s">
        <v>134</v>
      </c>
      <c r="E29" s="141"/>
      <c r="F29" s="141">
        <v>2008</v>
      </c>
      <c r="G29" s="40"/>
      <c r="H29" s="40"/>
      <c r="I29" s="81">
        <v>3000000</v>
      </c>
      <c r="J29" s="193"/>
      <c r="K29" s="194"/>
      <c r="L29" s="246">
        <v>0.2</v>
      </c>
      <c r="M29" s="194">
        <f t="shared" si="0"/>
        <v>600000</v>
      </c>
      <c r="N29" s="195"/>
      <c r="O29" s="194">
        <v>3000000</v>
      </c>
      <c r="P29" s="76"/>
      <c r="Q29" s="76"/>
      <c r="R29" s="76"/>
      <c r="S29" s="76"/>
      <c r="T29" s="239"/>
      <c r="U29" s="7"/>
      <c r="V29" s="7"/>
      <c r="W29" s="7"/>
    </row>
    <row r="30" spans="1:23" ht="24">
      <c r="A30" s="219" t="s">
        <v>549</v>
      </c>
      <c r="B30" s="141"/>
      <c r="C30" s="95"/>
      <c r="D30" s="85" t="s">
        <v>135</v>
      </c>
      <c r="E30" s="141"/>
      <c r="F30" s="141">
        <v>2004</v>
      </c>
      <c r="G30" s="40"/>
      <c r="H30" s="40"/>
      <c r="I30" s="81">
        <v>9500000</v>
      </c>
      <c r="J30" s="193"/>
      <c r="K30" s="194"/>
      <c r="L30" s="246">
        <v>0.125</v>
      </c>
      <c r="M30" s="194">
        <f t="shared" si="0"/>
        <v>1187500</v>
      </c>
      <c r="N30" s="195"/>
      <c r="O30" s="194">
        <v>9500000</v>
      </c>
      <c r="P30" s="76"/>
      <c r="Q30" s="76"/>
      <c r="R30" s="76"/>
      <c r="S30" s="76"/>
      <c r="T30" s="239"/>
      <c r="U30" s="7"/>
      <c r="V30" s="7"/>
      <c r="W30" s="7"/>
    </row>
    <row r="31" spans="1:23" ht="24">
      <c r="A31" s="219" t="s">
        <v>550</v>
      </c>
      <c r="B31" s="141"/>
      <c r="C31" s="95"/>
      <c r="D31" s="85" t="s">
        <v>136</v>
      </c>
      <c r="E31" s="141"/>
      <c r="F31" s="141">
        <v>2010</v>
      </c>
      <c r="G31" s="40"/>
      <c r="H31" s="40"/>
      <c r="I31" s="81">
        <v>5500000</v>
      </c>
      <c r="J31" s="193"/>
      <c r="K31" s="194"/>
      <c r="L31" s="246">
        <v>0.2</v>
      </c>
      <c r="M31" s="194">
        <f t="shared" si="0"/>
        <v>1100000</v>
      </c>
      <c r="N31" s="195"/>
      <c r="O31" s="194">
        <v>5500000</v>
      </c>
      <c r="P31" s="76"/>
      <c r="Q31" s="76"/>
      <c r="R31" s="76"/>
      <c r="S31" s="76"/>
      <c r="T31" s="239"/>
      <c r="U31" s="7"/>
      <c r="V31" s="7"/>
      <c r="W31" s="7"/>
    </row>
    <row r="32" spans="1:23" ht="24">
      <c r="A32" s="219" t="s">
        <v>551</v>
      </c>
      <c r="B32" s="141"/>
      <c r="C32" s="95"/>
      <c r="D32" s="85" t="s">
        <v>137</v>
      </c>
      <c r="E32" s="141"/>
      <c r="F32" s="141">
        <v>2013</v>
      </c>
      <c r="G32" s="40"/>
      <c r="H32" s="40"/>
      <c r="I32" s="81">
        <v>9300000</v>
      </c>
      <c r="J32" s="193"/>
      <c r="K32" s="194"/>
      <c r="L32" s="246">
        <v>0.2</v>
      </c>
      <c r="M32" s="194">
        <f t="shared" si="0"/>
        <v>1860000</v>
      </c>
      <c r="N32" s="195"/>
      <c r="O32" s="194">
        <v>9300000</v>
      </c>
      <c r="P32" s="76"/>
      <c r="Q32" s="76"/>
      <c r="R32" s="76"/>
      <c r="S32" s="76"/>
      <c r="T32" s="239"/>
      <c r="U32" s="7"/>
      <c r="V32" s="7"/>
      <c r="W32" s="7"/>
    </row>
    <row r="33" spans="1:23" ht="24">
      <c r="A33" s="219" t="s">
        <v>552</v>
      </c>
      <c r="B33" s="141"/>
      <c r="C33" s="95"/>
      <c r="D33" s="85" t="s">
        <v>138</v>
      </c>
      <c r="E33" s="141"/>
      <c r="F33" s="141">
        <v>2008</v>
      </c>
      <c r="G33" s="40"/>
      <c r="H33" s="40"/>
      <c r="I33" s="81">
        <v>20000000</v>
      </c>
      <c r="J33" s="193"/>
      <c r="K33" s="194"/>
      <c r="L33" s="246">
        <v>0.2</v>
      </c>
      <c r="M33" s="194">
        <f t="shared" si="0"/>
        <v>4000000</v>
      </c>
      <c r="N33" s="195"/>
      <c r="O33" s="194">
        <v>20000000</v>
      </c>
      <c r="P33" s="76"/>
      <c r="Q33" s="76"/>
      <c r="R33" s="76"/>
      <c r="S33" s="76"/>
      <c r="T33" s="239"/>
      <c r="U33" s="7"/>
      <c r="V33" s="7"/>
      <c r="W33" s="7"/>
    </row>
    <row r="34" spans="1:23" ht="24">
      <c r="A34" s="219" t="s">
        <v>553</v>
      </c>
      <c r="B34" s="141"/>
      <c r="C34" s="95"/>
      <c r="D34" s="85" t="s">
        <v>139</v>
      </c>
      <c r="E34" s="141"/>
      <c r="F34" s="141">
        <v>2008</v>
      </c>
      <c r="G34" s="40"/>
      <c r="H34" s="40"/>
      <c r="I34" s="81">
        <v>7500000</v>
      </c>
      <c r="J34" s="193"/>
      <c r="K34" s="194"/>
      <c r="L34" s="246">
        <v>0.2</v>
      </c>
      <c r="M34" s="194">
        <f t="shared" si="0"/>
        <v>1500000</v>
      </c>
      <c r="N34" s="195"/>
      <c r="O34" s="194">
        <v>7500000</v>
      </c>
      <c r="P34" s="76"/>
      <c r="Q34" s="76"/>
      <c r="R34" s="76"/>
      <c r="S34" s="76"/>
      <c r="T34" s="239"/>
      <c r="U34" s="7"/>
      <c r="V34" s="7"/>
      <c r="W34" s="7"/>
    </row>
    <row r="35" spans="1:23" ht="24">
      <c r="A35" s="219" t="s">
        <v>554</v>
      </c>
      <c r="B35" s="141"/>
      <c r="C35" s="95"/>
      <c r="D35" s="85" t="s">
        <v>140</v>
      </c>
      <c r="E35" s="141"/>
      <c r="F35" s="141">
        <v>2008</v>
      </c>
      <c r="G35" s="40"/>
      <c r="H35" s="40"/>
      <c r="I35" s="81">
        <v>2250000</v>
      </c>
      <c r="J35" s="193"/>
      <c r="K35" s="194"/>
      <c r="L35" s="246">
        <v>0.2</v>
      </c>
      <c r="M35" s="194">
        <f t="shared" si="0"/>
        <v>450000</v>
      </c>
      <c r="N35" s="195"/>
      <c r="O35" s="194">
        <v>2250000</v>
      </c>
      <c r="P35" s="76"/>
      <c r="Q35" s="76"/>
      <c r="R35" s="76"/>
      <c r="S35" s="76"/>
      <c r="T35" s="239"/>
      <c r="U35" s="7"/>
      <c r="V35" s="7"/>
      <c r="W35" s="7"/>
    </row>
    <row r="36" spans="1:23" ht="24">
      <c r="A36" s="219" t="s">
        <v>555</v>
      </c>
      <c r="B36" s="141"/>
      <c r="C36" s="95"/>
      <c r="D36" s="85" t="s">
        <v>141</v>
      </c>
      <c r="E36" s="141"/>
      <c r="F36" s="141">
        <v>1996</v>
      </c>
      <c r="G36" s="40"/>
      <c r="H36" s="40"/>
      <c r="I36" s="81">
        <v>10920000</v>
      </c>
      <c r="J36" s="193"/>
      <c r="K36" s="194"/>
      <c r="L36" s="246">
        <v>0.125</v>
      </c>
      <c r="M36" s="194">
        <f t="shared" si="0"/>
        <v>1365000</v>
      </c>
      <c r="N36" s="195"/>
      <c r="O36" s="194">
        <v>10920000</v>
      </c>
      <c r="P36" s="76"/>
      <c r="Q36" s="76"/>
      <c r="R36" s="76"/>
      <c r="S36" s="76"/>
      <c r="T36" s="239"/>
      <c r="U36" s="7"/>
      <c r="V36" s="7"/>
      <c r="W36" s="7"/>
    </row>
    <row r="37" spans="1:23" ht="24">
      <c r="A37" s="219" t="s">
        <v>556</v>
      </c>
      <c r="B37" s="141"/>
      <c r="C37" s="95"/>
      <c r="D37" s="85" t="s">
        <v>142</v>
      </c>
      <c r="E37" s="141"/>
      <c r="F37" s="141">
        <v>2013</v>
      </c>
      <c r="G37" s="40"/>
      <c r="H37" s="40"/>
      <c r="I37" s="81">
        <v>9830000</v>
      </c>
      <c r="J37" s="193"/>
      <c r="K37" s="194"/>
      <c r="L37" s="246">
        <v>0.2</v>
      </c>
      <c r="M37" s="194">
        <f t="shared" si="0"/>
        <v>1966000</v>
      </c>
      <c r="N37" s="195"/>
      <c r="O37" s="194">
        <v>9830000</v>
      </c>
      <c r="P37" s="76"/>
      <c r="Q37" s="76"/>
      <c r="R37" s="76"/>
      <c r="S37" s="76"/>
      <c r="T37" s="239"/>
      <c r="U37" s="7"/>
      <c r="V37" s="7"/>
      <c r="W37" s="7"/>
    </row>
    <row r="38" spans="1:23" ht="24">
      <c r="A38" s="219" t="s">
        <v>557</v>
      </c>
      <c r="B38" s="141"/>
      <c r="C38" s="95"/>
      <c r="D38" s="85" t="s">
        <v>143</v>
      </c>
      <c r="E38" s="141"/>
      <c r="F38" s="141">
        <v>2015</v>
      </c>
      <c r="G38" s="40"/>
      <c r="H38" s="40"/>
      <c r="I38" s="81">
        <v>10000000</v>
      </c>
      <c r="J38" s="193"/>
      <c r="K38" s="194"/>
      <c r="L38" s="246">
        <v>0.2</v>
      </c>
      <c r="M38" s="194">
        <f t="shared" si="0"/>
        <v>2000000</v>
      </c>
      <c r="N38" s="195">
        <v>500000</v>
      </c>
      <c r="O38" s="194">
        <v>10000000</v>
      </c>
      <c r="P38" s="76"/>
      <c r="Q38" s="76"/>
      <c r="R38" s="76"/>
      <c r="S38" s="76"/>
      <c r="T38" s="239"/>
      <c r="U38" s="7"/>
      <c r="V38" s="7"/>
      <c r="W38" s="7"/>
    </row>
    <row r="39" spans="1:23" ht="24">
      <c r="A39" s="219" t="s">
        <v>558</v>
      </c>
      <c r="B39" s="141"/>
      <c r="C39" s="95"/>
      <c r="D39" s="85" t="s">
        <v>144</v>
      </c>
      <c r="E39" s="141"/>
      <c r="F39" s="141">
        <v>2015</v>
      </c>
      <c r="G39" s="40"/>
      <c r="H39" s="40"/>
      <c r="I39" s="81">
        <v>20000000</v>
      </c>
      <c r="J39" s="193"/>
      <c r="K39" s="194"/>
      <c r="L39" s="246">
        <v>0.2</v>
      </c>
      <c r="M39" s="194">
        <f t="shared" si="0"/>
        <v>4000000</v>
      </c>
      <c r="N39" s="195">
        <v>1000000</v>
      </c>
      <c r="O39" s="194">
        <v>20000000</v>
      </c>
      <c r="P39" s="76"/>
      <c r="Q39" s="76"/>
      <c r="R39" s="76"/>
      <c r="S39" s="76"/>
      <c r="T39" s="239"/>
      <c r="U39" s="7"/>
      <c r="V39" s="7"/>
      <c r="W39" s="7"/>
    </row>
    <row r="40" spans="1:23" ht="24">
      <c r="A40" s="219" t="s">
        <v>559</v>
      </c>
      <c r="B40" s="141"/>
      <c r="C40" s="95"/>
      <c r="D40" s="85" t="s">
        <v>145</v>
      </c>
      <c r="E40" s="141"/>
      <c r="F40" s="141">
        <v>2009</v>
      </c>
      <c r="G40" s="40"/>
      <c r="H40" s="40"/>
      <c r="I40" s="81">
        <v>6750000</v>
      </c>
      <c r="J40" s="193"/>
      <c r="K40" s="194"/>
      <c r="L40" s="246">
        <v>0.2</v>
      </c>
      <c r="M40" s="194">
        <f t="shared" si="0"/>
        <v>1350000</v>
      </c>
      <c r="N40" s="195"/>
      <c r="O40" s="194">
        <v>6750000</v>
      </c>
      <c r="P40" s="76"/>
      <c r="Q40" s="76"/>
      <c r="R40" s="76"/>
      <c r="S40" s="76"/>
      <c r="T40" s="239"/>
      <c r="U40" s="7"/>
      <c r="V40" s="7"/>
      <c r="W40" s="7"/>
    </row>
    <row r="41" spans="1:23" ht="24">
      <c r="A41" s="219" t="s">
        <v>560</v>
      </c>
      <c r="B41" s="141"/>
      <c r="C41" s="95"/>
      <c r="D41" s="85" t="s">
        <v>146</v>
      </c>
      <c r="E41" s="141"/>
      <c r="F41" s="141">
        <v>2009</v>
      </c>
      <c r="G41" s="40"/>
      <c r="H41" s="40"/>
      <c r="I41" s="81">
        <v>5500000</v>
      </c>
      <c r="J41" s="193"/>
      <c r="K41" s="194"/>
      <c r="L41" s="246">
        <v>0.2</v>
      </c>
      <c r="M41" s="194">
        <f t="shared" si="0"/>
        <v>1100000</v>
      </c>
      <c r="N41" s="195"/>
      <c r="O41" s="194">
        <v>5500000</v>
      </c>
      <c r="P41" s="76"/>
      <c r="Q41" s="76"/>
      <c r="R41" s="76"/>
      <c r="S41" s="76"/>
      <c r="T41" s="239"/>
      <c r="U41" s="7"/>
      <c r="V41" s="7"/>
      <c r="W41" s="7"/>
    </row>
    <row r="42" spans="1:23" ht="36">
      <c r="A42" s="219" t="s">
        <v>561</v>
      </c>
      <c r="B42" s="141"/>
      <c r="C42" s="95"/>
      <c r="D42" s="85" t="s">
        <v>147</v>
      </c>
      <c r="E42" s="141"/>
      <c r="F42" s="141">
        <v>2010</v>
      </c>
      <c r="G42" s="40"/>
      <c r="H42" s="40"/>
      <c r="I42" s="81">
        <v>9000000</v>
      </c>
      <c r="J42" s="193"/>
      <c r="K42" s="194"/>
      <c r="L42" s="246">
        <v>0.125</v>
      </c>
      <c r="M42" s="194">
        <f t="shared" si="0"/>
        <v>1125000</v>
      </c>
      <c r="N42" s="195">
        <v>-1125000</v>
      </c>
      <c r="O42" s="194">
        <v>9000000</v>
      </c>
      <c r="P42" s="76"/>
      <c r="Q42" s="76"/>
      <c r="R42" s="76"/>
      <c r="S42" s="76"/>
      <c r="T42" s="239"/>
      <c r="U42" s="7"/>
      <c r="V42" s="7"/>
      <c r="W42" s="7"/>
    </row>
    <row r="43" spans="1:23" ht="24">
      <c r="A43" s="219" t="s">
        <v>562</v>
      </c>
      <c r="B43" s="141"/>
      <c r="C43" s="95"/>
      <c r="D43" s="85" t="s">
        <v>148</v>
      </c>
      <c r="E43" s="141"/>
      <c r="F43" s="141">
        <v>2011</v>
      </c>
      <c r="G43" s="40"/>
      <c r="H43" s="40"/>
      <c r="I43" s="81">
        <v>7600000</v>
      </c>
      <c r="J43" s="193"/>
      <c r="K43" s="194"/>
      <c r="L43" s="246">
        <v>0.2</v>
      </c>
      <c r="M43" s="194">
        <f t="shared" si="0"/>
        <v>1520000</v>
      </c>
      <c r="N43" s="195"/>
      <c r="O43" s="194">
        <v>7600000</v>
      </c>
      <c r="P43" s="76"/>
      <c r="Q43" s="76"/>
      <c r="R43" s="76"/>
      <c r="S43" s="76"/>
      <c r="T43" s="239"/>
      <c r="U43" s="7"/>
      <c r="V43" s="7"/>
      <c r="W43" s="7"/>
    </row>
    <row r="44" spans="1:23" ht="24">
      <c r="A44" s="219" t="s">
        <v>563</v>
      </c>
      <c r="B44" s="141"/>
      <c r="C44" s="95"/>
      <c r="D44" s="85" t="s">
        <v>489</v>
      </c>
      <c r="E44" s="141"/>
      <c r="F44" s="141">
        <v>2014</v>
      </c>
      <c r="G44" s="40"/>
      <c r="H44" s="40"/>
      <c r="I44" s="81">
        <v>10000000</v>
      </c>
      <c r="J44" s="193"/>
      <c r="K44" s="194"/>
      <c r="L44" s="246">
        <v>0.2</v>
      </c>
      <c r="M44" s="194">
        <f t="shared" si="0"/>
        <v>2000000</v>
      </c>
      <c r="N44" s="195">
        <v>-2000000</v>
      </c>
      <c r="O44" s="194">
        <v>10000000</v>
      </c>
      <c r="P44" s="76"/>
      <c r="Q44" s="76"/>
      <c r="R44" s="76"/>
      <c r="S44" s="76"/>
      <c r="T44" s="239"/>
      <c r="U44" s="7"/>
      <c r="V44" s="7"/>
      <c r="W44" s="7"/>
    </row>
    <row r="45" spans="1:23" ht="24">
      <c r="A45" s="219" t="s">
        <v>564</v>
      </c>
      <c r="B45" s="141"/>
      <c r="C45" s="95"/>
      <c r="D45" s="85" t="s">
        <v>150</v>
      </c>
      <c r="E45" s="141"/>
      <c r="F45" s="141">
        <v>2011</v>
      </c>
      <c r="G45" s="40"/>
      <c r="H45" s="40"/>
      <c r="I45" s="81">
        <v>7800000</v>
      </c>
      <c r="J45" s="193"/>
      <c r="K45" s="194"/>
      <c r="L45" s="246">
        <v>0.125</v>
      </c>
      <c r="M45" s="194">
        <f t="shared" si="0"/>
        <v>975000</v>
      </c>
      <c r="N45" s="195"/>
      <c r="O45" s="194">
        <v>7800000</v>
      </c>
      <c r="P45" s="76"/>
      <c r="Q45" s="76"/>
      <c r="R45" s="76"/>
      <c r="S45" s="76"/>
      <c r="T45" s="239"/>
      <c r="U45" s="7"/>
      <c r="V45" s="7"/>
      <c r="W45" s="7"/>
    </row>
    <row r="46" spans="1:23" ht="24">
      <c r="A46" s="219" t="s">
        <v>565</v>
      </c>
      <c r="B46" s="141"/>
      <c r="C46" s="95"/>
      <c r="D46" s="85" t="s">
        <v>151</v>
      </c>
      <c r="E46" s="141"/>
      <c r="F46" s="141">
        <v>2010</v>
      </c>
      <c r="G46" s="40"/>
      <c r="H46" s="40"/>
      <c r="I46" s="81">
        <v>7200000</v>
      </c>
      <c r="J46" s="193"/>
      <c r="K46" s="194"/>
      <c r="L46" s="246">
        <v>0.2</v>
      </c>
      <c r="M46" s="194">
        <f t="shared" si="0"/>
        <v>1440000</v>
      </c>
      <c r="N46" s="195"/>
      <c r="O46" s="194">
        <v>7200000</v>
      </c>
      <c r="P46" s="76"/>
      <c r="Q46" s="76"/>
      <c r="R46" s="76"/>
      <c r="S46" s="76"/>
      <c r="T46" s="239"/>
      <c r="U46" s="7"/>
      <c r="V46" s="7"/>
      <c r="W46" s="7"/>
    </row>
    <row r="47" spans="1:23" ht="24">
      <c r="A47" s="219" t="s">
        <v>566</v>
      </c>
      <c r="B47" s="141"/>
      <c r="C47" s="95"/>
      <c r="D47" s="85" t="s">
        <v>152</v>
      </c>
      <c r="E47" s="141"/>
      <c r="F47" s="141">
        <v>2009</v>
      </c>
      <c r="G47" s="40"/>
      <c r="H47" s="40"/>
      <c r="I47" s="81">
        <v>6800000</v>
      </c>
      <c r="J47" s="193"/>
      <c r="K47" s="194"/>
      <c r="L47" s="246">
        <v>0.2</v>
      </c>
      <c r="M47" s="194">
        <f t="shared" si="0"/>
        <v>1360000</v>
      </c>
      <c r="N47" s="195"/>
      <c r="O47" s="194">
        <v>6800000</v>
      </c>
      <c r="P47" s="76"/>
      <c r="Q47" s="76"/>
      <c r="R47" s="76"/>
      <c r="S47" s="76"/>
      <c r="T47" s="239"/>
      <c r="U47" s="7"/>
      <c r="V47" s="7"/>
      <c r="W47" s="7"/>
    </row>
    <row r="48" spans="1:23" ht="24">
      <c r="A48" s="219" t="s">
        <v>567</v>
      </c>
      <c r="B48" s="141"/>
      <c r="C48" s="95"/>
      <c r="D48" s="85" t="s">
        <v>153</v>
      </c>
      <c r="E48" s="141"/>
      <c r="F48" s="141">
        <v>2010</v>
      </c>
      <c r="G48" s="40"/>
      <c r="H48" s="40"/>
      <c r="I48" s="81">
        <v>8600000</v>
      </c>
      <c r="J48" s="193"/>
      <c r="K48" s="194"/>
      <c r="L48" s="246">
        <v>0.125</v>
      </c>
      <c r="M48" s="194">
        <f t="shared" si="0"/>
        <v>1075000</v>
      </c>
      <c r="N48" s="195">
        <v>-1075000</v>
      </c>
      <c r="O48" s="194">
        <v>8600000</v>
      </c>
      <c r="P48" s="76"/>
      <c r="Q48" s="76"/>
      <c r="R48" s="76"/>
      <c r="S48" s="76"/>
      <c r="T48" s="239"/>
      <c r="U48" s="7"/>
      <c r="V48" s="7"/>
      <c r="W48" s="7"/>
    </row>
    <row r="49" spans="1:23" ht="24">
      <c r="A49" s="219" t="s">
        <v>568</v>
      </c>
      <c r="B49" s="141"/>
      <c r="C49" s="95"/>
      <c r="D49" s="85" t="s">
        <v>154</v>
      </c>
      <c r="E49" s="141"/>
      <c r="F49" s="141">
        <v>2010</v>
      </c>
      <c r="G49" s="40"/>
      <c r="H49" s="40"/>
      <c r="I49" s="81">
        <v>80000000</v>
      </c>
      <c r="J49" s="193"/>
      <c r="K49" s="194"/>
      <c r="L49" s="246">
        <v>0.2</v>
      </c>
      <c r="M49" s="194">
        <f t="shared" si="0"/>
        <v>16000000</v>
      </c>
      <c r="N49" s="195">
        <v>-10000000</v>
      </c>
      <c r="O49" s="194">
        <v>80000000</v>
      </c>
      <c r="P49" s="76"/>
      <c r="Q49" s="76"/>
      <c r="R49" s="76"/>
      <c r="S49" s="76"/>
      <c r="T49" s="239"/>
      <c r="U49" s="7"/>
      <c r="V49" s="7"/>
      <c r="W49" s="7"/>
    </row>
    <row r="50" spans="1:23" ht="36">
      <c r="A50" s="219" t="s">
        <v>569</v>
      </c>
      <c r="B50" s="141"/>
      <c r="C50" s="95"/>
      <c r="D50" s="85" t="s">
        <v>155</v>
      </c>
      <c r="E50" s="141"/>
      <c r="F50" s="141">
        <v>2010</v>
      </c>
      <c r="G50" s="40"/>
      <c r="H50" s="40"/>
      <c r="I50" s="81">
        <v>44000000</v>
      </c>
      <c r="J50" s="193"/>
      <c r="K50" s="194"/>
      <c r="L50" s="246">
        <v>0.2</v>
      </c>
      <c r="M50" s="194">
        <f t="shared" si="0"/>
        <v>8800000</v>
      </c>
      <c r="N50" s="195">
        <v>-5500000</v>
      </c>
      <c r="O50" s="194">
        <v>44000000</v>
      </c>
      <c r="P50" s="76"/>
      <c r="Q50" s="76"/>
      <c r="R50" s="76"/>
      <c r="S50" s="76"/>
      <c r="T50" s="239"/>
      <c r="U50" s="7"/>
      <c r="V50" s="7"/>
      <c r="W50" s="7"/>
    </row>
    <row r="51" spans="1:23" ht="36">
      <c r="A51" s="219" t="s">
        <v>570</v>
      </c>
      <c r="B51" s="141"/>
      <c r="C51" s="95"/>
      <c r="D51" s="85" t="s">
        <v>147</v>
      </c>
      <c r="E51" s="141"/>
      <c r="F51" s="141">
        <v>2010</v>
      </c>
      <c r="G51" s="40"/>
      <c r="H51" s="40"/>
      <c r="I51" s="81">
        <v>9000000</v>
      </c>
      <c r="J51" s="193"/>
      <c r="K51" s="194"/>
      <c r="L51" s="246">
        <v>0.125</v>
      </c>
      <c r="M51" s="194">
        <f t="shared" si="0"/>
        <v>1125000</v>
      </c>
      <c r="N51" s="195">
        <v>-1125000</v>
      </c>
      <c r="O51" s="194">
        <v>9000000</v>
      </c>
      <c r="P51" s="76"/>
      <c r="Q51" s="76"/>
      <c r="R51" s="76"/>
      <c r="S51" s="76"/>
      <c r="T51" s="239"/>
      <c r="U51" s="7"/>
      <c r="V51" s="7"/>
      <c r="W51" s="7"/>
    </row>
    <row r="52" spans="1:23" ht="24">
      <c r="A52" s="219" t="s">
        <v>571</v>
      </c>
      <c r="B52" s="141"/>
      <c r="C52" s="95"/>
      <c r="D52" s="85" t="s">
        <v>156</v>
      </c>
      <c r="E52" s="141"/>
      <c r="F52" s="141">
        <v>2006</v>
      </c>
      <c r="G52" s="40"/>
      <c r="H52" s="40"/>
      <c r="I52" s="81">
        <v>7070000</v>
      </c>
      <c r="J52" s="193"/>
      <c r="K52" s="194"/>
      <c r="L52" s="246">
        <v>0.2</v>
      </c>
      <c r="M52" s="194">
        <f t="shared" si="0"/>
        <v>1414000</v>
      </c>
      <c r="N52" s="195"/>
      <c r="O52" s="194">
        <v>7070000</v>
      </c>
      <c r="P52" s="76"/>
      <c r="Q52" s="76"/>
      <c r="R52" s="76"/>
      <c r="S52" s="76"/>
      <c r="T52" s="239"/>
      <c r="U52" s="7"/>
      <c r="V52" s="7"/>
      <c r="W52" s="7"/>
    </row>
    <row r="53" spans="1:23" ht="24">
      <c r="A53" s="219" t="s">
        <v>572</v>
      </c>
      <c r="B53" s="141"/>
      <c r="C53" s="95"/>
      <c r="D53" s="85" t="s">
        <v>137</v>
      </c>
      <c r="E53" s="141"/>
      <c r="F53" s="141">
        <v>2013</v>
      </c>
      <c r="G53" s="40"/>
      <c r="H53" s="40"/>
      <c r="I53" s="81">
        <v>9830000</v>
      </c>
      <c r="J53" s="193"/>
      <c r="K53" s="194"/>
      <c r="L53" s="246">
        <v>0.2</v>
      </c>
      <c r="M53" s="194">
        <f t="shared" si="0"/>
        <v>1966000</v>
      </c>
      <c r="N53" s="195"/>
      <c r="O53" s="194">
        <v>9830000</v>
      </c>
      <c r="P53" s="76"/>
      <c r="Q53" s="76"/>
      <c r="R53" s="76"/>
      <c r="S53" s="76"/>
      <c r="T53" s="239"/>
      <c r="U53" s="7"/>
      <c r="V53" s="7"/>
      <c r="W53" s="7"/>
    </row>
    <row r="54" spans="1:23" ht="48">
      <c r="A54" s="219" t="s">
        <v>573</v>
      </c>
      <c r="B54" s="141"/>
      <c r="C54" s="95"/>
      <c r="D54" s="85" t="s">
        <v>501</v>
      </c>
      <c r="E54" s="141"/>
      <c r="F54" s="141">
        <v>2014</v>
      </c>
      <c r="G54" s="40"/>
      <c r="H54" s="40"/>
      <c r="I54" s="81">
        <v>0</v>
      </c>
      <c r="J54" s="193"/>
      <c r="K54" s="194"/>
      <c r="L54" s="246">
        <v>0.2</v>
      </c>
      <c r="M54" s="194">
        <f t="shared" si="0"/>
        <v>0</v>
      </c>
      <c r="N54" s="195">
        <v>0</v>
      </c>
      <c r="O54" s="194">
        <v>0</v>
      </c>
      <c r="P54" s="76"/>
      <c r="Q54" s="76"/>
      <c r="R54" s="76"/>
      <c r="S54" s="76"/>
      <c r="T54" s="239"/>
      <c r="U54" s="7"/>
      <c r="V54" s="7"/>
      <c r="W54" s="7"/>
    </row>
    <row r="55" spans="1:23" ht="36">
      <c r="A55" s="219" t="s">
        <v>574</v>
      </c>
      <c r="B55" s="141"/>
      <c r="C55" s="95"/>
      <c r="D55" s="85" t="s">
        <v>157</v>
      </c>
      <c r="E55" s="141"/>
      <c r="F55" s="141">
        <v>2016</v>
      </c>
      <c r="G55" s="40"/>
      <c r="H55" s="40"/>
      <c r="I55" s="81">
        <v>45000000</v>
      </c>
      <c r="J55" s="193"/>
      <c r="K55" s="194"/>
      <c r="L55" s="246">
        <v>0.2</v>
      </c>
      <c r="M55" s="194">
        <f t="shared" si="0"/>
        <v>9000000</v>
      </c>
      <c r="N55" s="195">
        <v>9000000</v>
      </c>
      <c r="O55" s="194">
        <v>31500000</v>
      </c>
      <c r="P55" s="76"/>
      <c r="Q55" s="76"/>
      <c r="R55" s="76"/>
      <c r="S55" s="76"/>
      <c r="T55" s="239"/>
      <c r="U55" s="7"/>
      <c r="V55" s="7"/>
      <c r="W55" s="7"/>
    </row>
    <row r="56" spans="1:23" ht="24">
      <c r="A56" s="219" t="s">
        <v>575</v>
      </c>
      <c r="B56" s="141"/>
      <c r="C56" s="95"/>
      <c r="D56" s="85" t="s">
        <v>158</v>
      </c>
      <c r="E56" s="141"/>
      <c r="F56" s="141">
        <v>2011</v>
      </c>
      <c r="G56" s="40"/>
      <c r="H56" s="40"/>
      <c r="I56" s="81">
        <v>7875000</v>
      </c>
      <c r="J56" s="193"/>
      <c r="K56" s="194"/>
      <c r="L56" s="246">
        <v>0.2</v>
      </c>
      <c r="M56" s="194">
        <f t="shared" si="0"/>
        <v>1575000</v>
      </c>
      <c r="N56" s="195">
        <v>-1575000</v>
      </c>
      <c r="O56" s="194">
        <v>7875000</v>
      </c>
      <c r="P56" s="76"/>
      <c r="Q56" s="76"/>
      <c r="R56" s="76"/>
      <c r="S56" s="76"/>
      <c r="T56" s="239"/>
      <c r="U56" s="7"/>
      <c r="V56" s="7"/>
      <c r="W56" s="7"/>
    </row>
    <row r="57" spans="1:23" ht="15.75">
      <c r="A57" s="219" t="s">
        <v>576</v>
      </c>
      <c r="B57" s="141"/>
      <c r="C57" s="95"/>
      <c r="D57" s="85" t="s">
        <v>159</v>
      </c>
      <c r="E57" s="141"/>
      <c r="F57" s="141">
        <v>2012</v>
      </c>
      <c r="G57" s="40"/>
      <c r="H57" s="40"/>
      <c r="I57" s="81">
        <v>20000000</v>
      </c>
      <c r="J57" s="193"/>
      <c r="K57" s="194"/>
      <c r="L57" s="246">
        <v>0.2</v>
      </c>
      <c r="M57" s="194">
        <f t="shared" si="0"/>
        <v>4000000</v>
      </c>
      <c r="N57" s="195"/>
      <c r="O57" s="194">
        <v>20000000</v>
      </c>
      <c r="P57" s="76"/>
      <c r="Q57" s="76"/>
      <c r="R57" s="76"/>
      <c r="S57" s="76"/>
      <c r="T57" s="239"/>
      <c r="U57" s="7"/>
      <c r="V57" s="7"/>
      <c r="W57" s="7"/>
    </row>
    <row r="58" spans="1:23" ht="24">
      <c r="A58" s="219" t="s">
        <v>577</v>
      </c>
      <c r="B58" s="141"/>
      <c r="C58" s="95"/>
      <c r="D58" s="85" t="s">
        <v>160</v>
      </c>
      <c r="E58" s="141"/>
      <c r="F58" s="141">
        <v>2018</v>
      </c>
      <c r="G58" s="40"/>
      <c r="H58" s="40"/>
      <c r="I58" s="81">
        <v>19550000</v>
      </c>
      <c r="J58" s="193"/>
      <c r="K58" s="194"/>
      <c r="L58" s="246">
        <v>0.2</v>
      </c>
      <c r="M58" s="194">
        <f t="shared" si="0"/>
        <v>3910000</v>
      </c>
      <c r="N58" s="195">
        <v>3910000</v>
      </c>
      <c r="O58" s="194">
        <v>7820000</v>
      </c>
      <c r="P58" s="76"/>
      <c r="Q58" s="76"/>
      <c r="R58" s="76"/>
      <c r="S58" s="76"/>
      <c r="T58" s="239"/>
      <c r="U58" s="7"/>
      <c r="V58" s="7"/>
      <c r="W58" s="7"/>
    </row>
    <row r="59" spans="1:23" ht="24">
      <c r="A59" s="219" t="s">
        <v>578</v>
      </c>
      <c r="B59" s="141"/>
      <c r="C59" s="95"/>
      <c r="D59" s="85" t="s">
        <v>151</v>
      </c>
      <c r="E59" s="141"/>
      <c r="F59" s="141">
        <v>2010</v>
      </c>
      <c r="G59" s="40"/>
      <c r="H59" s="40"/>
      <c r="I59" s="81">
        <v>6700000</v>
      </c>
      <c r="J59" s="193"/>
      <c r="K59" s="194"/>
      <c r="L59" s="246">
        <v>0.2</v>
      </c>
      <c r="M59" s="194">
        <f t="shared" si="0"/>
        <v>1340000</v>
      </c>
      <c r="N59" s="195"/>
      <c r="O59" s="194">
        <v>6700000</v>
      </c>
      <c r="P59" s="76"/>
      <c r="Q59" s="76"/>
      <c r="R59" s="76"/>
      <c r="S59" s="76"/>
      <c r="T59" s="239"/>
      <c r="U59" s="7"/>
      <c r="V59" s="7"/>
      <c r="W59" s="7"/>
    </row>
    <row r="60" spans="1:23" ht="36">
      <c r="A60" s="219" t="s">
        <v>579</v>
      </c>
      <c r="B60" s="141"/>
      <c r="C60" s="95"/>
      <c r="D60" s="85" t="s">
        <v>161</v>
      </c>
      <c r="E60" s="141"/>
      <c r="F60" s="141">
        <v>2013</v>
      </c>
      <c r="G60" s="40"/>
      <c r="H60" s="40"/>
      <c r="I60" s="81">
        <v>25000000</v>
      </c>
      <c r="J60" s="193"/>
      <c r="K60" s="194"/>
      <c r="L60" s="246">
        <v>0.2</v>
      </c>
      <c r="M60" s="194">
        <f t="shared" si="0"/>
        <v>5000000</v>
      </c>
      <c r="N60" s="195"/>
      <c r="O60" s="194">
        <v>25000000</v>
      </c>
      <c r="P60" s="76"/>
      <c r="Q60" s="76"/>
      <c r="R60" s="76"/>
      <c r="S60" s="76"/>
      <c r="T60" s="239"/>
      <c r="U60" s="7"/>
      <c r="V60" s="7"/>
      <c r="W60" s="7"/>
    </row>
    <row r="61" spans="1:23" ht="24">
      <c r="A61" s="219" t="s">
        <v>580</v>
      </c>
      <c r="B61" s="141"/>
      <c r="C61" s="95"/>
      <c r="D61" s="85" t="s">
        <v>162</v>
      </c>
      <c r="E61" s="141"/>
      <c r="F61" s="141">
        <v>2007</v>
      </c>
      <c r="G61" s="40"/>
      <c r="H61" s="40"/>
      <c r="I61" s="81">
        <v>17000000</v>
      </c>
      <c r="J61" s="193"/>
      <c r="K61" s="194"/>
      <c r="L61" s="246">
        <v>0.2</v>
      </c>
      <c r="M61" s="194">
        <f t="shared" si="0"/>
        <v>3400000</v>
      </c>
      <c r="N61" s="195"/>
      <c r="O61" s="194">
        <v>17000000</v>
      </c>
      <c r="P61" s="76"/>
      <c r="Q61" s="76"/>
      <c r="R61" s="76"/>
      <c r="S61" s="76"/>
      <c r="T61" s="239"/>
      <c r="U61" s="7"/>
      <c r="V61" s="7"/>
      <c r="W61" s="7"/>
    </row>
    <row r="62" spans="1:23" ht="36">
      <c r="A62" s="219" t="s">
        <v>581</v>
      </c>
      <c r="B62" s="141"/>
      <c r="C62" s="95"/>
      <c r="D62" s="85" t="s">
        <v>163</v>
      </c>
      <c r="E62" s="141"/>
      <c r="F62" s="141">
        <v>2004</v>
      </c>
      <c r="G62" s="40"/>
      <c r="H62" s="40"/>
      <c r="I62" s="81">
        <v>3200000</v>
      </c>
      <c r="J62" s="193"/>
      <c r="K62" s="194"/>
      <c r="L62" s="246">
        <v>0.2</v>
      </c>
      <c r="M62" s="194">
        <f t="shared" si="0"/>
        <v>640000</v>
      </c>
      <c r="N62" s="195"/>
      <c r="O62" s="194">
        <v>3200000</v>
      </c>
      <c r="P62" s="76"/>
      <c r="Q62" s="76"/>
      <c r="R62" s="76"/>
      <c r="S62" s="76"/>
      <c r="T62" s="239"/>
      <c r="U62" s="7"/>
      <c r="V62" s="7"/>
      <c r="W62" s="7"/>
    </row>
    <row r="63" spans="1:23" ht="24">
      <c r="A63" s="219" t="s">
        <v>582</v>
      </c>
      <c r="B63" s="141"/>
      <c r="C63" s="95"/>
      <c r="D63" s="85" t="s">
        <v>164</v>
      </c>
      <c r="E63" s="141"/>
      <c r="F63" s="141">
        <v>2007</v>
      </c>
      <c r="G63" s="40"/>
      <c r="H63" s="40"/>
      <c r="I63" s="81">
        <v>1500000</v>
      </c>
      <c r="J63" s="193"/>
      <c r="K63" s="194"/>
      <c r="L63" s="246">
        <v>0.2</v>
      </c>
      <c r="M63" s="194">
        <f t="shared" si="0"/>
        <v>300000</v>
      </c>
      <c r="N63" s="195"/>
      <c r="O63" s="194">
        <v>1500000</v>
      </c>
      <c r="P63" s="76"/>
      <c r="Q63" s="76"/>
      <c r="R63" s="76"/>
      <c r="S63" s="76"/>
      <c r="T63" s="239"/>
      <c r="U63" s="7"/>
      <c r="V63" s="7"/>
      <c r="W63" s="7"/>
    </row>
    <row r="64" spans="1:23" ht="15.75">
      <c r="A64" s="219" t="s">
        <v>583</v>
      </c>
      <c r="B64" s="141"/>
      <c r="C64" s="95"/>
      <c r="D64" s="85" t="s">
        <v>165</v>
      </c>
      <c r="E64" s="141"/>
      <c r="F64" s="141">
        <v>2005</v>
      </c>
      <c r="G64" s="40"/>
      <c r="H64" s="40"/>
      <c r="I64" s="81">
        <v>5200000</v>
      </c>
      <c r="J64" s="193"/>
      <c r="K64" s="194"/>
      <c r="L64" s="246">
        <v>0.2</v>
      </c>
      <c r="M64" s="194">
        <f t="shared" si="0"/>
        <v>1040000</v>
      </c>
      <c r="N64" s="195"/>
      <c r="O64" s="194">
        <v>5200000</v>
      </c>
      <c r="P64" s="76"/>
      <c r="Q64" s="76"/>
      <c r="R64" s="76"/>
      <c r="S64" s="76"/>
      <c r="T64" s="239"/>
      <c r="U64" s="7"/>
      <c r="V64" s="7"/>
      <c r="W64" s="7"/>
    </row>
    <row r="65" spans="1:23" ht="24">
      <c r="A65" s="219" t="s">
        <v>584</v>
      </c>
      <c r="B65" s="141"/>
      <c r="C65" s="95"/>
      <c r="D65" s="85" t="s">
        <v>166</v>
      </c>
      <c r="E65" s="141"/>
      <c r="F65" s="141">
        <v>2008</v>
      </c>
      <c r="G65" s="40"/>
      <c r="H65" s="40"/>
      <c r="I65" s="81">
        <v>22700000</v>
      </c>
      <c r="J65" s="193"/>
      <c r="K65" s="194"/>
      <c r="L65" s="246">
        <v>0.2</v>
      </c>
      <c r="M65" s="194">
        <f t="shared" si="0"/>
        <v>4540000</v>
      </c>
      <c r="N65" s="195"/>
      <c r="O65" s="194">
        <v>22700000</v>
      </c>
      <c r="P65" s="76"/>
      <c r="Q65" s="76"/>
      <c r="R65" s="76"/>
      <c r="S65" s="76"/>
      <c r="T65" s="239"/>
      <c r="U65" s="7"/>
      <c r="V65" s="7"/>
      <c r="W65" s="7"/>
    </row>
    <row r="66" spans="1:23" ht="24">
      <c r="A66" s="219" t="s">
        <v>585</v>
      </c>
      <c r="B66" s="141"/>
      <c r="C66" s="95"/>
      <c r="D66" s="85" t="s">
        <v>168</v>
      </c>
      <c r="E66" s="141"/>
      <c r="F66" s="141">
        <v>2013</v>
      </c>
      <c r="G66" s="40"/>
      <c r="H66" s="40"/>
      <c r="I66" s="81">
        <v>14500000</v>
      </c>
      <c r="J66" s="193"/>
      <c r="K66" s="194"/>
      <c r="L66" s="246">
        <v>0.2</v>
      </c>
      <c r="M66" s="194">
        <f t="shared" si="0"/>
        <v>2900000</v>
      </c>
      <c r="N66" s="195"/>
      <c r="O66" s="194">
        <v>14500000</v>
      </c>
      <c r="P66" s="76"/>
      <c r="Q66" s="76"/>
      <c r="R66" s="76"/>
      <c r="S66" s="76"/>
      <c r="T66" s="239"/>
      <c r="U66" s="7"/>
      <c r="V66" s="7"/>
      <c r="W66" s="7"/>
    </row>
    <row r="67" spans="1:23" ht="24">
      <c r="A67" s="219" t="s">
        <v>586</v>
      </c>
      <c r="B67" s="141"/>
      <c r="C67" s="95"/>
      <c r="D67" s="85" t="s">
        <v>167</v>
      </c>
      <c r="E67" s="141"/>
      <c r="F67" s="141">
        <v>2013</v>
      </c>
      <c r="G67" s="40"/>
      <c r="H67" s="40"/>
      <c r="I67" s="81">
        <v>20000000</v>
      </c>
      <c r="J67" s="193"/>
      <c r="K67" s="194"/>
      <c r="L67" s="246">
        <v>0.2</v>
      </c>
      <c r="M67" s="194">
        <f t="shared" si="0"/>
        <v>4000000</v>
      </c>
      <c r="N67" s="195"/>
      <c r="O67" s="194">
        <v>20000000</v>
      </c>
      <c r="P67" s="76"/>
      <c r="Q67" s="76"/>
      <c r="R67" s="76"/>
      <c r="S67" s="76"/>
      <c r="T67" s="239"/>
      <c r="U67" s="7"/>
      <c r="V67" s="7"/>
      <c r="W67" s="7"/>
    </row>
    <row r="68" spans="1:23" ht="24">
      <c r="A68" s="219" t="s">
        <v>587</v>
      </c>
      <c r="B68" s="141"/>
      <c r="C68" s="95"/>
      <c r="D68" s="85" t="s">
        <v>169</v>
      </c>
      <c r="E68" s="141"/>
      <c r="F68" s="141">
        <v>2010</v>
      </c>
      <c r="G68" s="40"/>
      <c r="H68" s="40"/>
      <c r="I68" s="81">
        <v>10200000</v>
      </c>
      <c r="J68" s="193"/>
      <c r="K68" s="194"/>
      <c r="L68" s="246">
        <v>0.2</v>
      </c>
      <c r="M68" s="194">
        <f t="shared" si="0"/>
        <v>2040000</v>
      </c>
      <c r="N68" s="195"/>
      <c r="O68" s="194">
        <v>10200000</v>
      </c>
      <c r="P68" s="76"/>
      <c r="Q68" s="76"/>
      <c r="R68" s="76"/>
      <c r="S68" s="76"/>
      <c r="T68" s="239"/>
      <c r="U68" s="7"/>
      <c r="V68" s="7"/>
      <c r="W68" s="7"/>
    </row>
    <row r="69" spans="1:23" ht="24">
      <c r="A69" s="219" t="s">
        <v>588</v>
      </c>
      <c r="B69" s="141"/>
      <c r="C69" s="95"/>
      <c r="D69" s="85" t="s">
        <v>170</v>
      </c>
      <c r="E69" s="141"/>
      <c r="F69" s="141">
        <v>2010</v>
      </c>
      <c r="G69" s="40"/>
      <c r="H69" s="40"/>
      <c r="I69" s="81">
        <v>16379000</v>
      </c>
      <c r="J69" s="193"/>
      <c r="K69" s="194"/>
      <c r="L69" s="246">
        <v>0.2</v>
      </c>
      <c r="M69" s="194">
        <f t="shared" si="0"/>
        <v>3275800</v>
      </c>
      <c r="N69" s="195"/>
      <c r="O69" s="194">
        <v>16379000</v>
      </c>
      <c r="P69" s="76"/>
      <c r="Q69" s="76"/>
      <c r="R69" s="76"/>
      <c r="S69" s="76"/>
      <c r="T69" s="239"/>
      <c r="U69" s="7"/>
      <c r="V69" s="7"/>
      <c r="W69" s="7"/>
    </row>
    <row r="70" spans="1:23" ht="24">
      <c r="A70" s="219" t="s">
        <v>589</v>
      </c>
      <c r="B70" s="141"/>
      <c r="C70" s="95"/>
      <c r="D70" s="85" t="s">
        <v>171</v>
      </c>
      <c r="E70" s="141"/>
      <c r="F70" s="141">
        <v>2009</v>
      </c>
      <c r="G70" s="40"/>
      <c r="H70" s="40"/>
      <c r="I70" s="81">
        <v>9500000</v>
      </c>
      <c r="J70" s="193"/>
      <c r="K70" s="194"/>
      <c r="L70" s="246">
        <v>0.2</v>
      </c>
      <c r="M70" s="194">
        <f t="shared" si="0"/>
        <v>1900000</v>
      </c>
      <c r="N70" s="195"/>
      <c r="O70" s="194">
        <v>9500000</v>
      </c>
      <c r="P70" s="76"/>
      <c r="Q70" s="76"/>
      <c r="R70" s="76"/>
      <c r="S70" s="76"/>
      <c r="T70" s="239"/>
      <c r="U70" s="7"/>
      <c r="V70" s="7"/>
      <c r="W70" s="7"/>
    </row>
    <row r="71" spans="1:23" ht="24">
      <c r="A71" s="219" t="s">
        <v>590</v>
      </c>
      <c r="B71" s="141"/>
      <c r="C71" s="95"/>
      <c r="D71" s="85" t="s">
        <v>172</v>
      </c>
      <c r="E71" s="141"/>
      <c r="F71" s="141">
        <v>2011</v>
      </c>
      <c r="G71" s="40"/>
      <c r="H71" s="40"/>
      <c r="I71" s="81">
        <v>12166000</v>
      </c>
      <c r="J71" s="193"/>
      <c r="K71" s="194"/>
      <c r="L71" s="246">
        <v>0.125</v>
      </c>
      <c r="M71" s="194">
        <f t="shared" si="0"/>
        <v>1520750</v>
      </c>
      <c r="N71" s="195"/>
      <c r="O71" s="194">
        <v>12166000</v>
      </c>
      <c r="P71" s="76"/>
      <c r="Q71" s="76"/>
      <c r="R71" s="76"/>
      <c r="S71" s="76"/>
      <c r="T71" s="239"/>
      <c r="U71" s="7"/>
      <c r="V71" s="7"/>
      <c r="W71" s="7"/>
    </row>
    <row r="72" spans="1:23" ht="24">
      <c r="A72" s="219" t="s">
        <v>591</v>
      </c>
      <c r="B72" s="141"/>
      <c r="C72" s="95"/>
      <c r="D72" s="85" t="s">
        <v>173</v>
      </c>
      <c r="E72" s="141"/>
      <c r="F72" s="141">
        <v>2011</v>
      </c>
      <c r="G72" s="40"/>
      <c r="H72" s="40"/>
      <c r="I72" s="81">
        <v>25700000</v>
      </c>
      <c r="J72" s="193"/>
      <c r="K72" s="194"/>
      <c r="L72" s="246">
        <v>0.2</v>
      </c>
      <c r="M72" s="194">
        <f t="shared" si="0"/>
        <v>5140000</v>
      </c>
      <c r="N72" s="195"/>
      <c r="O72" s="194">
        <v>25700000</v>
      </c>
      <c r="P72" s="76"/>
      <c r="Q72" s="76"/>
      <c r="R72" s="76"/>
      <c r="S72" s="76"/>
      <c r="T72" s="239"/>
      <c r="U72" s="7"/>
      <c r="V72" s="7"/>
      <c r="W72" s="7"/>
    </row>
    <row r="73" spans="1:23" ht="24">
      <c r="A73" s="219" t="s">
        <v>592</v>
      </c>
      <c r="B73" s="141"/>
      <c r="C73" s="95"/>
      <c r="D73" s="85" t="s">
        <v>174</v>
      </c>
      <c r="E73" s="141"/>
      <c r="F73" s="141">
        <v>2011</v>
      </c>
      <c r="G73" s="40"/>
      <c r="H73" s="40"/>
      <c r="I73" s="81">
        <v>5400000</v>
      </c>
      <c r="J73" s="193"/>
      <c r="K73" s="194"/>
      <c r="L73" s="246">
        <v>0.2</v>
      </c>
      <c r="M73" s="194">
        <f t="shared" si="0"/>
        <v>1080000</v>
      </c>
      <c r="N73" s="195"/>
      <c r="O73" s="194">
        <v>5400000</v>
      </c>
      <c r="P73" s="76"/>
      <c r="Q73" s="76"/>
      <c r="R73" s="76"/>
      <c r="S73" s="76"/>
      <c r="T73" s="239"/>
      <c r="U73" s="7"/>
      <c r="V73" s="7"/>
      <c r="W73" s="7"/>
    </row>
    <row r="74" spans="1:23" ht="24">
      <c r="A74" s="219" t="s">
        <v>593</v>
      </c>
      <c r="B74" s="141"/>
      <c r="C74" s="95"/>
      <c r="D74" s="85" t="s">
        <v>175</v>
      </c>
      <c r="E74" s="141"/>
      <c r="F74" s="141">
        <v>2011</v>
      </c>
      <c r="G74" s="40"/>
      <c r="H74" s="40"/>
      <c r="I74" s="81">
        <v>9500000</v>
      </c>
      <c r="J74" s="193"/>
      <c r="K74" s="194"/>
      <c r="L74" s="246">
        <v>0.125</v>
      </c>
      <c r="M74" s="194">
        <f aca="true" t="shared" si="1" ref="M74:M121">I74*L74</f>
        <v>1187500</v>
      </c>
      <c r="N74" s="195"/>
      <c r="O74" s="194">
        <v>9500000</v>
      </c>
      <c r="P74" s="76"/>
      <c r="Q74" s="76"/>
      <c r="R74" s="76"/>
      <c r="S74" s="76"/>
      <c r="T74" s="239"/>
      <c r="U74" s="7"/>
      <c r="V74" s="7"/>
      <c r="W74" s="7"/>
    </row>
    <row r="75" spans="1:23" ht="24">
      <c r="A75" s="219" t="s">
        <v>594</v>
      </c>
      <c r="B75" s="141"/>
      <c r="C75" s="95"/>
      <c r="D75" s="85" t="s">
        <v>176</v>
      </c>
      <c r="E75" s="141"/>
      <c r="F75" s="141">
        <v>2012</v>
      </c>
      <c r="G75" s="40"/>
      <c r="H75" s="40"/>
      <c r="I75" s="81">
        <v>10490000</v>
      </c>
      <c r="J75" s="193"/>
      <c r="K75" s="194"/>
      <c r="L75" s="246">
        <v>0.2</v>
      </c>
      <c r="M75" s="194">
        <f t="shared" si="1"/>
        <v>2098000</v>
      </c>
      <c r="N75" s="195"/>
      <c r="O75" s="194">
        <v>10490000</v>
      </c>
      <c r="P75" s="76"/>
      <c r="Q75" s="76"/>
      <c r="R75" s="76"/>
      <c r="S75" s="76"/>
      <c r="T75" s="239"/>
      <c r="U75" s="7"/>
      <c r="V75" s="7"/>
      <c r="W75" s="7"/>
    </row>
    <row r="76" spans="1:23" ht="24">
      <c r="A76" s="219" t="s">
        <v>595</v>
      </c>
      <c r="B76" s="141"/>
      <c r="C76" s="95"/>
      <c r="D76" s="85" t="s">
        <v>177</v>
      </c>
      <c r="E76" s="141"/>
      <c r="F76" s="141">
        <v>2012</v>
      </c>
      <c r="G76" s="40"/>
      <c r="H76" s="40"/>
      <c r="I76" s="81">
        <v>27700000</v>
      </c>
      <c r="J76" s="193"/>
      <c r="K76" s="194"/>
      <c r="L76" s="246">
        <v>0.125</v>
      </c>
      <c r="M76" s="194">
        <f t="shared" si="1"/>
        <v>3462500</v>
      </c>
      <c r="N76" s="195">
        <v>3462500</v>
      </c>
      <c r="O76" s="194">
        <v>27700000</v>
      </c>
      <c r="P76" s="76"/>
      <c r="Q76" s="76"/>
      <c r="R76" s="76"/>
      <c r="S76" s="76"/>
      <c r="T76" s="239"/>
      <c r="U76" s="7"/>
      <c r="V76" s="7"/>
      <c r="W76" s="7"/>
    </row>
    <row r="77" spans="1:23" ht="15.75">
      <c r="A77" s="219" t="s">
        <v>596</v>
      </c>
      <c r="B77" s="141"/>
      <c r="C77" s="95"/>
      <c r="D77" s="85" t="s">
        <v>178</v>
      </c>
      <c r="E77" s="141"/>
      <c r="F77" s="141">
        <v>2008</v>
      </c>
      <c r="G77" s="40"/>
      <c r="H77" s="40"/>
      <c r="I77" s="81">
        <v>2100000</v>
      </c>
      <c r="J77" s="193"/>
      <c r="K77" s="194"/>
      <c r="L77" s="246">
        <v>0.2</v>
      </c>
      <c r="M77" s="194">
        <f t="shared" si="1"/>
        <v>420000</v>
      </c>
      <c r="N77" s="195"/>
      <c r="O77" s="194">
        <v>2100000</v>
      </c>
      <c r="P77" s="76"/>
      <c r="Q77" s="76"/>
      <c r="R77" s="76"/>
      <c r="S77" s="76"/>
      <c r="T77" s="239"/>
      <c r="U77" s="7"/>
      <c r="V77" s="7"/>
      <c r="W77" s="7"/>
    </row>
    <row r="78" spans="1:23" ht="24">
      <c r="A78" s="219" t="s">
        <v>597</v>
      </c>
      <c r="B78" s="141"/>
      <c r="C78" s="95"/>
      <c r="D78" s="85" t="s">
        <v>179</v>
      </c>
      <c r="E78" s="141"/>
      <c r="F78" s="141">
        <v>2008</v>
      </c>
      <c r="G78" s="40"/>
      <c r="H78" s="40"/>
      <c r="I78" s="81">
        <v>6400000</v>
      </c>
      <c r="J78" s="193"/>
      <c r="K78" s="194"/>
      <c r="L78" s="246">
        <v>0.2</v>
      </c>
      <c r="M78" s="194">
        <f t="shared" si="1"/>
        <v>1280000</v>
      </c>
      <c r="N78" s="195"/>
      <c r="O78" s="194">
        <v>6400000</v>
      </c>
      <c r="P78" s="76"/>
      <c r="Q78" s="76"/>
      <c r="R78" s="76"/>
      <c r="S78" s="76"/>
      <c r="T78" s="239"/>
      <c r="U78" s="7"/>
      <c r="V78" s="7"/>
      <c r="W78" s="7"/>
    </row>
    <row r="79" spans="1:23" ht="36">
      <c r="A79" s="219" t="s">
        <v>598</v>
      </c>
      <c r="B79" s="141"/>
      <c r="C79" s="95"/>
      <c r="D79" s="85" t="s">
        <v>180</v>
      </c>
      <c r="E79" s="141"/>
      <c r="F79" s="141">
        <v>2004</v>
      </c>
      <c r="G79" s="40"/>
      <c r="H79" s="40"/>
      <c r="I79" s="81">
        <v>3200000</v>
      </c>
      <c r="J79" s="193"/>
      <c r="K79" s="194"/>
      <c r="L79" s="246">
        <v>0.2</v>
      </c>
      <c r="M79" s="194">
        <f t="shared" si="1"/>
        <v>640000</v>
      </c>
      <c r="N79" s="195"/>
      <c r="O79" s="194">
        <v>3200000</v>
      </c>
      <c r="P79" s="76"/>
      <c r="Q79" s="76"/>
      <c r="R79" s="76"/>
      <c r="S79" s="76"/>
      <c r="T79" s="239"/>
      <c r="U79" s="7"/>
      <c r="V79" s="7"/>
      <c r="W79" s="7"/>
    </row>
    <row r="80" spans="1:23" ht="15.75">
      <c r="A80" s="219" t="s">
        <v>599</v>
      </c>
      <c r="B80" s="141"/>
      <c r="C80" s="95"/>
      <c r="D80" s="85" t="s">
        <v>178</v>
      </c>
      <c r="E80" s="141"/>
      <c r="F80" s="141">
        <v>2008</v>
      </c>
      <c r="G80" s="40"/>
      <c r="H80" s="40"/>
      <c r="I80" s="81">
        <v>2300000</v>
      </c>
      <c r="J80" s="193"/>
      <c r="K80" s="194"/>
      <c r="L80" s="246">
        <v>0.2</v>
      </c>
      <c r="M80" s="194">
        <f t="shared" si="1"/>
        <v>460000</v>
      </c>
      <c r="N80" s="195"/>
      <c r="O80" s="194">
        <v>2300000</v>
      </c>
      <c r="P80" s="76"/>
      <c r="Q80" s="76"/>
      <c r="R80" s="76"/>
      <c r="S80" s="76"/>
      <c r="T80" s="239"/>
      <c r="U80" s="7"/>
      <c r="V80" s="7"/>
      <c r="W80" s="7"/>
    </row>
    <row r="81" spans="1:23" ht="24">
      <c r="A81" s="219" t="s">
        <v>600</v>
      </c>
      <c r="B81" s="141"/>
      <c r="C81" s="95"/>
      <c r="D81" s="85" t="s">
        <v>181</v>
      </c>
      <c r="E81" s="141"/>
      <c r="F81" s="141">
        <v>2008</v>
      </c>
      <c r="G81" s="40"/>
      <c r="H81" s="40"/>
      <c r="I81" s="81">
        <v>1860000</v>
      </c>
      <c r="J81" s="193"/>
      <c r="K81" s="194"/>
      <c r="L81" s="246">
        <v>0.2</v>
      </c>
      <c r="M81" s="194">
        <f t="shared" si="1"/>
        <v>372000</v>
      </c>
      <c r="N81" s="195"/>
      <c r="O81" s="194">
        <v>1860000</v>
      </c>
      <c r="P81" s="76"/>
      <c r="Q81" s="76"/>
      <c r="R81" s="76"/>
      <c r="S81" s="76"/>
      <c r="T81" s="239"/>
      <c r="U81" s="7"/>
      <c r="V81" s="7"/>
      <c r="W81" s="7"/>
    </row>
    <row r="82" spans="1:23" ht="24">
      <c r="A82" s="219" t="s">
        <v>601</v>
      </c>
      <c r="B82" s="141"/>
      <c r="C82" s="95"/>
      <c r="D82" s="85" t="s">
        <v>182</v>
      </c>
      <c r="E82" s="141"/>
      <c r="F82" s="141">
        <v>2011</v>
      </c>
      <c r="G82" s="40"/>
      <c r="H82" s="40"/>
      <c r="I82" s="81">
        <v>12166000</v>
      </c>
      <c r="J82" s="193"/>
      <c r="K82" s="194"/>
      <c r="L82" s="246">
        <v>0.125</v>
      </c>
      <c r="M82" s="194">
        <f t="shared" si="1"/>
        <v>1520750</v>
      </c>
      <c r="N82" s="195"/>
      <c r="O82" s="194">
        <v>12166000</v>
      </c>
      <c r="P82" s="76"/>
      <c r="Q82" s="76"/>
      <c r="R82" s="76"/>
      <c r="S82" s="76"/>
      <c r="T82" s="239"/>
      <c r="U82" s="7"/>
      <c r="V82" s="7"/>
      <c r="W82" s="7"/>
    </row>
    <row r="83" spans="1:23" ht="36">
      <c r="A83" s="219" t="s">
        <v>602</v>
      </c>
      <c r="B83" s="141"/>
      <c r="C83" s="95"/>
      <c r="D83" s="85" t="s">
        <v>183</v>
      </c>
      <c r="E83" s="141"/>
      <c r="F83" s="141">
        <v>2012</v>
      </c>
      <c r="G83" s="40"/>
      <c r="H83" s="40"/>
      <c r="I83" s="81">
        <v>20000000</v>
      </c>
      <c r="J83" s="193"/>
      <c r="K83" s="194"/>
      <c r="L83" s="246">
        <v>0.2</v>
      </c>
      <c r="M83" s="194">
        <f t="shared" si="1"/>
        <v>4000000</v>
      </c>
      <c r="N83" s="195"/>
      <c r="O83" s="194">
        <v>20000000</v>
      </c>
      <c r="P83" s="76"/>
      <c r="Q83" s="76"/>
      <c r="R83" s="76"/>
      <c r="S83" s="76"/>
      <c r="T83" s="239"/>
      <c r="U83" s="7"/>
      <c r="V83" s="7"/>
      <c r="W83" s="7"/>
    </row>
    <row r="84" spans="1:23" ht="24">
      <c r="A84" s="219" t="s">
        <v>603</v>
      </c>
      <c r="B84" s="141"/>
      <c r="C84" s="95"/>
      <c r="D84" s="85" t="s">
        <v>184</v>
      </c>
      <c r="E84" s="141"/>
      <c r="F84" s="141">
        <v>2010</v>
      </c>
      <c r="G84" s="40"/>
      <c r="H84" s="40"/>
      <c r="I84" s="81">
        <v>21000000</v>
      </c>
      <c r="J84" s="193"/>
      <c r="K84" s="194"/>
      <c r="L84" s="246">
        <v>0.2</v>
      </c>
      <c r="M84" s="194">
        <f t="shared" si="1"/>
        <v>4200000</v>
      </c>
      <c r="N84" s="195"/>
      <c r="O84" s="194">
        <v>21000000</v>
      </c>
      <c r="P84" s="76"/>
      <c r="Q84" s="76"/>
      <c r="R84" s="76"/>
      <c r="S84" s="76"/>
      <c r="T84" s="239"/>
      <c r="U84" s="7"/>
      <c r="V84" s="7"/>
      <c r="W84" s="7"/>
    </row>
    <row r="85" spans="1:23" ht="24">
      <c r="A85" s="219" t="s">
        <v>604</v>
      </c>
      <c r="B85" s="141"/>
      <c r="C85" s="95"/>
      <c r="D85" s="85" t="s">
        <v>185</v>
      </c>
      <c r="E85" s="141"/>
      <c r="F85" s="141">
        <v>2013</v>
      </c>
      <c r="G85" s="40"/>
      <c r="H85" s="40"/>
      <c r="I85" s="81">
        <v>10000000</v>
      </c>
      <c r="J85" s="193"/>
      <c r="K85" s="194"/>
      <c r="L85" s="246">
        <v>0.125</v>
      </c>
      <c r="M85" s="194">
        <f t="shared" si="1"/>
        <v>1250000</v>
      </c>
      <c r="N85" s="195">
        <v>-1250000</v>
      </c>
      <c r="O85" s="194">
        <v>10000000</v>
      </c>
      <c r="P85" s="76"/>
      <c r="Q85" s="76"/>
      <c r="R85" s="76"/>
      <c r="S85" s="76"/>
      <c r="T85" s="239"/>
      <c r="U85" s="7"/>
      <c r="V85" s="7"/>
      <c r="W85" s="7"/>
    </row>
    <row r="86" spans="1:23" ht="24">
      <c r="A86" s="219" t="s">
        <v>605</v>
      </c>
      <c r="B86" s="141"/>
      <c r="C86" s="95"/>
      <c r="D86" s="85" t="s">
        <v>186</v>
      </c>
      <c r="E86" s="141"/>
      <c r="F86" s="141">
        <v>2005</v>
      </c>
      <c r="G86" s="40"/>
      <c r="H86" s="40"/>
      <c r="I86" s="81">
        <v>8200000</v>
      </c>
      <c r="J86" s="193"/>
      <c r="K86" s="194"/>
      <c r="L86" s="246">
        <v>0.2</v>
      </c>
      <c r="M86" s="194">
        <f t="shared" si="1"/>
        <v>1640000</v>
      </c>
      <c r="N86" s="195"/>
      <c r="O86" s="194">
        <v>8200000</v>
      </c>
      <c r="P86" s="76"/>
      <c r="Q86" s="76"/>
      <c r="R86" s="76"/>
      <c r="S86" s="76"/>
      <c r="T86" s="239"/>
      <c r="U86" s="7"/>
      <c r="V86" s="7"/>
      <c r="W86" s="7"/>
    </row>
    <row r="87" spans="1:23" ht="24">
      <c r="A87" s="219" t="s">
        <v>606</v>
      </c>
      <c r="B87" s="141"/>
      <c r="C87" s="95"/>
      <c r="D87" s="85" t="s">
        <v>187</v>
      </c>
      <c r="E87" s="141"/>
      <c r="F87" s="141">
        <v>2008</v>
      </c>
      <c r="G87" s="40"/>
      <c r="H87" s="40"/>
      <c r="I87" s="81">
        <v>8100000</v>
      </c>
      <c r="J87" s="193"/>
      <c r="K87" s="194"/>
      <c r="L87" s="246">
        <v>0.2</v>
      </c>
      <c r="M87" s="194">
        <f t="shared" si="1"/>
        <v>1620000</v>
      </c>
      <c r="N87" s="195"/>
      <c r="O87" s="194">
        <v>8100000</v>
      </c>
      <c r="P87" s="76"/>
      <c r="Q87" s="76"/>
      <c r="R87" s="76"/>
      <c r="S87" s="76"/>
      <c r="T87" s="239"/>
      <c r="U87" s="7"/>
      <c r="V87" s="7"/>
      <c r="W87" s="7"/>
    </row>
    <row r="88" spans="1:23" ht="36">
      <c r="A88" s="219" t="s">
        <v>607</v>
      </c>
      <c r="B88" s="141"/>
      <c r="C88" s="95"/>
      <c r="D88" s="85" t="s">
        <v>188</v>
      </c>
      <c r="E88" s="141"/>
      <c r="F88" s="141">
        <v>2005</v>
      </c>
      <c r="G88" s="40"/>
      <c r="H88" s="40"/>
      <c r="I88" s="81">
        <v>3100000</v>
      </c>
      <c r="J88" s="193"/>
      <c r="K88" s="194"/>
      <c r="L88" s="246">
        <v>0.2</v>
      </c>
      <c r="M88" s="194">
        <f t="shared" si="1"/>
        <v>620000</v>
      </c>
      <c r="N88" s="195"/>
      <c r="O88" s="194">
        <v>3100000</v>
      </c>
      <c r="P88" s="76"/>
      <c r="Q88" s="76"/>
      <c r="R88" s="76"/>
      <c r="S88" s="76"/>
      <c r="T88" s="239"/>
      <c r="U88" s="7"/>
      <c r="V88" s="7"/>
      <c r="W88" s="7"/>
    </row>
    <row r="89" spans="1:23" ht="24">
      <c r="A89" s="219" t="s">
        <v>608</v>
      </c>
      <c r="B89" s="141"/>
      <c r="C89" s="95"/>
      <c r="D89" s="85" t="s">
        <v>185</v>
      </c>
      <c r="E89" s="141"/>
      <c r="F89" s="141">
        <v>2013</v>
      </c>
      <c r="G89" s="40"/>
      <c r="H89" s="40"/>
      <c r="I89" s="81">
        <v>10000000</v>
      </c>
      <c r="J89" s="193"/>
      <c r="K89" s="194"/>
      <c r="L89" s="246">
        <v>0.125</v>
      </c>
      <c r="M89" s="194">
        <f t="shared" si="1"/>
        <v>1250000</v>
      </c>
      <c r="N89" s="195">
        <v>-1250000</v>
      </c>
      <c r="O89" s="194">
        <v>10000000</v>
      </c>
      <c r="P89" s="76"/>
      <c r="Q89" s="76"/>
      <c r="R89" s="76"/>
      <c r="S89" s="76"/>
      <c r="T89" s="239"/>
      <c r="U89" s="7"/>
      <c r="V89" s="7"/>
      <c r="W89" s="7"/>
    </row>
    <row r="90" spans="1:23" ht="24">
      <c r="A90" s="219" t="s">
        <v>609</v>
      </c>
      <c r="B90" s="141"/>
      <c r="C90" s="95"/>
      <c r="D90" s="85" t="s">
        <v>189</v>
      </c>
      <c r="E90" s="141"/>
      <c r="F90" s="141">
        <v>2008</v>
      </c>
      <c r="G90" s="40"/>
      <c r="H90" s="40"/>
      <c r="I90" s="81">
        <v>6400000</v>
      </c>
      <c r="J90" s="193"/>
      <c r="K90" s="194"/>
      <c r="L90" s="246">
        <v>0.2</v>
      </c>
      <c r="M90" s="194">
        <f t="shared" si="1"/>
        <v>1280000</v>
      </c>
      <c r="N90" s="195"/>
      <c r="O90" s="194">
        <v>6400000</v>
      </c>
      <c r="P90" s="76"/>
      <c r="Q90" s="76"/>
      <c r="R90" s="76"/>
      <c r="S90" s="76"/>
      <c r="T90" s="239"/>
      <c r="U90" s="7"/>
      <c r="V90" s="7"/>
      <c r="W90" s="7"/>
    </row>
    <row r="91" spans="1:23" ht="24">
      <c r="A91" s="219" t="s">
        <v>610</v>
      </c>
      <c r="B91" s="141"/>
      <c r="C91" s="95"/>
      <c r="D91" s="85" t="s">
        <v>142</v>
      </c>
      <c r="E91" s="141"/>
      <c r="F91" s="141">
        <v>2013</v>
      </c>
      <c r="G91" s="40"/>
      <c r="H91" s="40"/>
      <c r="I91" s="81">
        <v>10000000</v>
      </c>
      <c r="J91" s="193"/>
      <c r="K91" s="194"/>
      <c r="L91" s="246">
        <v>0.2</v>
      </c>
      <c r="M91" s="194">
        <f t="shared" si="1"/>
        <v>2000000</v>
      </c>
      <c r="N91" s="195">
        <v>-2000000</v>
      </c>
      <c r="O91" s="194">
        <v>10000000</v>
      </c>
      <c r="P91" s="76"/>
      <c r="Q91" s="76"/>
      <c r="R91" s="76"/>
      <c r="S91" s="76"/>
      <c r="T91" s="239"/>
      <c r="U91" s="7"/>
      <c r="V91" s="7"/>
      <c r="W91" s="7"/>
    </row>
    <row r="92" spans="1:23" ht="24">
      <c r="A92" s="219" t="s">
        <v>611</v>
      </c>
      <c r="B92" s="141"/>
      <c r="C92" s="95"/>
      <c r="D92" s="85" t="s">
        <v>151</v>
      </c>
      <c r="E92" s="141"/>
      <c r="F92" s="141">
        <v>2010</v>
      </c>
      <c r="G92" s="40"/>
      <c r="H92" s="40"/>
      <c r="I92" s="81">
        <v>7050000</v>
      </c>
      <c r="J92" s="193"/>
      <c r="K92" s="194"/>
      <c r="L92" s="246">
        <v>0.2</v>
      </c>
      <c r="M92" s="194">
        <f t="shared" si="1"/>
        <v>1410000</v>
      </c>
      <c r="N92" s="195"/>
      <c r="O92" s="194">
        <v>7050000</v>
      </c>
      <c r="P92" s="76"/>
      <c r="Q92" s="76"/>
      <c r="R92" s="76"/>
      <c r="S92" s="76"/>
      <c r="T92" s="239"/>
      <c r="U92" s="7"/>
      <c r="V92" s="7"/>
      <c r="W92" s="7"/>
    </row>
    <row r="93" spans="1:23" ht="24">
      <c r="A93" s="219" t="s">
        <v>612</v>
      </c>
      <c r="B93" s="141"/>
      <c r="C93" s="95"/>
      <c r="D93" s="85" t="s">
        <v>152</v>
      </c>
      <c r="E93" s="141"/>
      <c r="F93" s="141">
        <v>2009</v>
      </c>
      <c r="G93" s="40"/>
      <c r="H93" s="40"/>
      <c r="I93" s="81">
        <v>6750000</v>
      </c>
      <c r="J93" s="193"/>
      <c r="K93" s="194"/>
      <c r="L93" s="246">
        <v>0.2</v>
      </c>
      <c r="M93" s="194">
        <f t="shared" si="1"/>
        <v>1350000</v>
      </c>
      <c r="N93" s="195"/>
      <c r="O93" s="194">
        <v>6750000</v>
      </c>
      <c r="P93" s="76"/>
      <c r="Q93" s="76"/>
      <c r="R93" s="76"/>
      <c r="S93" s="76"/>
      <c r="T93" s="239"/>
      <c r="U93" s="7"/>
      <c r="V93" s="7"/>
      <c r="W93" s="7"/>
    </row>
    <row r="94" spans="1:23" ht="24">
      <c r="A94" s="219" t="s">
        <v>613</v>
      </c>
      <c r="B94" s="141"/>
      <c r="C94" s="95"/>
      <c r="D94" s="85" t="s">
        <v>190</v>
      </c>
      <c r="E94" s="141"/>
      <c r="F94" s="141">
        <v>2004</v>
      </c>
      <c r="G94" s="40"/>
      <c r="H94" s="40"/>
      <c r="I94" s="81">
        <v>3880000</v>
      </c>
      <c r="J94" s="193"/>
      <c r="K94" s="194"/>
      <c r="L94" s="246">
        <v>0.2</v>
      </c>
      <c r="M94" s="194">
        <f t="shared" si="1"/>
        <v>776000</v>
      </c>
      <c r="N94" s="195"/>
      <c r="O94" s="194">
        <v>3880000</v>
      </c>
      <c r="P94" s="76"/>
      <c r="Q94" s="76"/>
      <c r="R94" s="76"/>
      <c r="S94" s="76"/>
      <c r="T94" s="239"/>
      <c r="U94" s="7"/>
      <c r="V94" s="7"/>
      <c r="W94" s="7"/>
    </row>
    <row r="95" spans="1:23" ht="24">
      <c r="A95" s="219" t="s">
        <v>614</v>
      </c>
      <c r="B95" s="141"/>
      <c r="C95" s="95"/>
      <c r="D95" s="85" t="s">
        <v>191</v>
      </c>
      <c r="E95" s="141"/>
      <c r="F95" s="141">
        <v>2011</v>
      </c>
      <c r="G95" s="40"/>
      <c r="H95" s="40"/>
      <c r="I95" s="81">
        <v>6540000</v>
      </c>
      <c r="J95" s="193"/>
      <c r="K95" s="194"/>
      <c r="L95" s="246">
        <v>0.2</v>
      </c>
      <c r="M95" s="194">
        <f t="shared" si="1"/>
        <v>1308000</v>
      </c>
      <c r="N95" s="195"/>
      <c r="O95" s="194">
        <v>6540000</v>
      </c>
      <c r="P95" s="76"/>
      <c r="Q95" s="76"/>
      <c r="R95" s="76"/>
      <c r="S95" s="76"/>
      <c r="T95" s="239"/>
      <c r="U95" s="7"/>
      <c r="V95" s="7"/>
      <c r="W95" s="7"/>
    </row>
    <row r="96" spans="1:23" ht="24">
      <c r="A96" s="219" t="s">
        <v>615</v>
      </c>
      <c r="B96" s="141"/>
      <c r="C96" s="95"/>
      <c r="D96" s="85" t="s">
        <v>182</v>
      </c>
      <c r="E96" s="141"/>
      <c r="F96" s="141">
        <v>2011</v>
      </c>
      <c r="G96" s="40"/>
      <c r="H96" s="40"/>
      <c r="I96" s="81">
        <v>12166000</v>
      </c>
      <c r="J96" s="193"/>
      <c r="K96" s="194"/>
      <c r="L96" s="246">
        <v>0.125</v>
      </c>
      <c r="M96" s="194">
        <f t="shared" si="1"/>
        <v>1520750</v>
      </c>
      <c r="N96" s="195"/>
      <c r="O96" s="194">
        <v>12166000</v>
      </c>
      <c r="P96" s="76"/>
      <c r="Q96" s="76"/>
      <c r="R96" s="76"/>
      <c r="S96" s="76"/>
      <c r="T96" s="239"/>
      <c r="U96" s="7"/>
      <c r="V96" s="7"/>
      <c r="W96" s="7"/>
    </row>
    <row r="97" spans="1:23" ht="24">
      <c r="A97" s="219" t="s">
        <v>616</v>
      </c>
      <c r="B97" s="141"/>
      <c r="C97" s="95"/>
      <c r="D97" s="85" t="s">
        <v>192</v>
      </c>
      <c r="E97" s="141"/>
      <c r="F97" s="141">
        <v>2006</v>
      </c>
      <c r="G97" s="40"/>
      <c r="H97" s="40"/>
      <c r="I97" s="81">
        <v>7210000</v>
      </c>
      <c r="J97" s="193"/>
      <c r="K97" s="194"/>
      <c r="L97" s="246">
        <v>0.2</v>
      </c>
      <c r="M97" s="194">
        <f t="shared" si="1"/>
        <v>1442000</v>
      </c>
      <c r="N97" s="195"/>
      <c r="O97" s="194">
        <v>7210000</v>
      </c>
      <c r="P97" s="76"/>
      <c r="Q97" s="76"/>
      <c r="R97" s="76"/>
      <c r="S97" s="76"/>
      <c r="T97" s="239"/>
      <c r="U97" s="7"/>
      <c r="V97" s="7"/>
      <c r="W97" s="7"/>
    </row>
    <row r="98" spans="1:23" ht="24">
      <c r="A98" s="219" t="s">
        <v>617</v>
      </c>
      <c r="B98" s="141"/>
      <c r="C98" s="95"/>
      <c r="D98" s="85" t="s">
        <v>173</v>
      </c>
      <c r="E98" s="141"/>
      <c r="F98" s="141">
        <v>2011</v>
      </c>
      <c r="G98" s="40"/>
      <c r="H98" s="40"/>
      <c r="I98" s="81">
        <v>18600000</v>
      </c>
      <c r="J98" s="193"/>
      <c r="K98" s="194"/>
      <c r="L98" s="246">
        <v>0.2</v>
      </c>
      <c r="M98" s="194">
        <f t="shared" si="1"/>
        <v>3720000</v>
      </c>
      <c r="N98" s="195"/>
      <c r="O98" s="194">
        <v>18600000</v>
      </c>
      <c r="P98" s="76"/>
      <c r="Q98" s="76"/>
      <c r="R98" s="76"/>
      <c r="S98" s="76"/>
      <c r="T98" s="239"/>
      <c r="U98" s="7"/>
      <c r="V98" s="7"/>
      <c r="W98" s="7"/>
    </row>
    <row r="99" spans="1:23" ht="36">
      <c r="A99" s="219" t="s">
        <v>618</v>
      </c>
      <c r="B99" s="141"/>
      <c r="C99" s="95"/>
      <c r="D99" s="85" t="s">
        <v>221</v>
      </c>
      <c r="E99" s="141"/>
      <c r="F99" s="141">
        <v>2018</v>
      </c>
      <c r="G99" s="40"/>
      <c r="H99" s="40"/>
      <c r="I99" s="81">
        <v>20000000</v>
      </c>
      <c r="J99" s="193"/>
      <c r="K99" s="194"/>
      <c r="L99" s="246">
        <v>0.2</v>
      </c>
      <c r="M99" s="194">
        <f t="shared" si="1"/>
        <v>4000000</v>
      </c>
      <c r="N99" s="195">
        <v>4000000</v>
      </c>
      <c r="O99" s="194">
        <v>8000000</v>
      </c>
      <c r="P99" s="76"/>
      <c r="Q99" s="76"/>
      <c r="R99" s="76"/>
      <c r="S99" s="76"/>
      <c r="T99" s="239"/>
      <c r="U99" s="7"/>
      <c r="V99" s="7"/>
      <c r="W99" s="7"/>
    </row>
    <row r="100" spans="1:23" ht="24">
      <c r="A100" s="219" t="s">
        <v>619</v>
      </c>
      <c r="B100" s="141"/>
      <c r="C100" s="95"/>
      <c r="D100" s="85" t="s">
        <v>149</v>
      </c>
      <c r="E100" s="141"/>
      <c r="F100" s="141">
        <v>2014</v>
      </c>
      <c r="G100" s="40"/>
      <c r="H100" s="40"/>
      <c r="I100" s="81">
        <v>10000000</v>
      </c>
      <c r="J100" s="193"/>
      <c r="K100" s="194"/>
      <c r="L100" s="246">
        <v>0.2</v>
      </c>
      <c r="M100" s="194">
        <f t="shared" si="1"/>
        <v>2000000</v>
      </c>
      <c r="N100" s="195">
        <v>-2000000</v>
      </c>
      <c r="O100" s="194">
        <v>10000000</v>
      </c>
      <c r="P100" s="76"/>
      <c r="Q100" s="76"/>
      <c r="R100" s="76"/>
      <c r="S100" s="76"/>
      <c r="T100" s="239"/>
      <c r="U100" s="7"/>
      <c r="V100" s="7"/>
      <c r="W100" s="7"/>
    </row>
    <row r="101" spans="1:23" ht="38.25">
      <c r="A101" s="219" t="s">
        <v>620</v>
      </c>
      <c r="B101" s="141"/>
      <c r="C101" s="95"/>
      <c r="D101" s="135" t="s">
        <v>503</v>
      </c>
      <c r="E101" s="141"/>
      <c r="F101" s="141">
        <v>2018</v>
      </c>
      <c r="G101" s="40"/>
      <c r="H101" s="40"/>
      <c r="I101" s="161">
        <v>14975000</v>
      </c>
      <c r="J101" s="193"/>
      <c r="K101" s="194"/>
      <c r="L101" s="246">
        <v>0.2</v>
      </c>
      <c r="M101" s="194">
        <f t="shared" si="1"/>
        <v>2995000</v>
      </c>
      <c r="N101" s="195">
        <f>M101</f>
        <v>2995000</v>
      </c>
      <c r="O101" s="161">
        <v>5990000</v>
      </c>
      <c r="P101" s="76"/>
      <c r="Q101" s="76"/>
      <c r="R101" s="76"/>
      <c r="S101" s="76"/>
      <c r="T101" s="239"/>
      <c r="U101" s="7"/>
      <c r="V101" s="7"/>
      <c r="W101" s="7"/>
    </row>
    <row r="102" spans="1:23" ht="38.25">
      <c r="A102" s="219" t="s">
        <v>621</v>
      </c>
      <c r="B102" s="141"/>
      <c r="C102" s="95"/>
      <c r="D102" s="135" t="s">
        <v>502</v>
      </c>
      <c r="E102" s="141"/>
      <c r="F102" s="141">
        <v>2018</v>
      </c>
      <c r="G102" s="40"/>
      <c r="H102" s="40"/>
      <c r="I102" s="161">
        <v>8980000</v>
      </c>
      <c r="J102" s="193"/>
      <c r="K102" s="194"/>
      <c r="L102" s="246">
        <v>0.2</v>
      </c>
      <c r="M102" s="194">
        <f t="shared" si="1"/>
        <v>1796000</v>
      </c>
      <c r="N102" s="195">
        <f>M102</f>
        <v>1796000</v>
      </c>
      <c r="O102" s="161">
        <v>3592000</v>
      </c>
      <c r="P102" s="76"/>
      <c r="Q102" s="76"/>
      <c r="R102" s="76"/>
      <c r="S102" s="76"/>
      <c r="T102" s="239"/>
      <c r="U102" s="7"/>
      <c r="V102" s="7"/>
      <c r="W102" s="7"/>
    </row>
    <row r="103" spans="1:23" ht="48">
      <c r="A103" s="219" t="s">
        <v>622</v>
      </c>
      <c r="B103" s="141">
        <v>263</v>
      </c>
      <c r="C103" s="207">
        <v>43830</v>
      </c>
      <c r="D103" s="85" t="s">
        <v>223</v>
      </c>
      <c r="E103" s="141"/>
      <c r="F103" s="141">
        <v>2019</v>
      </c>
      <c r="G103" s="40"/>
      <c r="H103" s="40"/>
      <c r="I103" s="81">
        <v>20000000</v>
      </c>
      <c r="J103" s="193"/>
      <c r="K103" s="194"/>
      <c r="L103" s="246">
        <v>0.2</v>
      </c>
      <c r="M103" s="194">
        <f t="shared" si="1"/>
        <v>4000000</v>
      </c>
      <c r="N103" s="195">
        <v>4000000</v>
      </c>
      <c r="O103" s="194">
        <v>4000000</v>
      </c>
      <c r="P103" s="76"/>
      <c r="Q103" s="76"/>
      <c r="R103" s="76"/>
      <c r="S103" s="76"/>
      <c r="T103" s="239"/>
      <c r="U103" s="7"/>
      <c r="V103" s="7"/>
      <c r="W103" s="7"/>
    </row>
    <row r="104" spans="1:23" ht="48">
      <c r="A104" s="219" t="s">
        <v>623</v>
      </c>
      <c r="B104" s="141">
        <v>300</v>
      </c>
      <c r="C104" s="207">
        <v>43830</v>
      </c>
      <c r="D104" s="85" t="s">
        <v>224</v>
      </c>
      <c r="E104" s="141"/>
      <c r="F104" s="141">
        <v>2019</v>
      </c>
      <c r="G104" s="40"/>
      <c r="H104" s="40"/>
      <c r="I104" s="81">
        <v>84680000</v>
      </c>
      <c r="J104" s="193"/>
      <c r="K104" s="194"/>
      <c r="L104" s="246">
        <v>0.2</v>
      </c>
      <c r="M104" s="194">
        <f t="shared" si="1"/>
        <v>16936000</v>
      </c>
      <c r="N104" s="195">
        <v>16936000</v>
      </c>
      <c r="O104" s="194">
        <v>16936000</v>
      </c>
      <c r="P104" s="76"/>
      <c r="Q104" s="76"/>
      <c r="R104" s="76"/>
      <c r="S104" s="76"/>
      <c r="T104" s="239"/>
      <c r="U104" s="7"/>
      <c r="V104" s="7"/>
      <c r="W104" s="7"/>
    </row>
    <row r="105" spans="1:23" ht="48">
      <c r="A105" s="219" t="s">
        <v>624</v>
      </c>
      <c r="B105" s="141">
        <v>300</v>
      </c>
      <c r="C105" s="207">
        <v>43830</v>
      </c>
      <c r="D105" s="85" t="s">
        <v>225</v>
      </c>
      <c r="E105" s="141"/>
      <c r="F105" s="141">
        <v>2019</v>
      </c>
      <c r="G105" s="40"/>
      <c r="H105" s="40"/>
      <c r="I105" s="81">
        <v>26670000</v>
      </c>
      <c r="J105" s="193"/>
      <c r="K105" s="194"/>
      <c r="L105" s="246">
        <v>0.2</v>
      </c>
      <c r="M105" s="194">
        <f t="shared" si="1"/>
        <v>5334000</v>
      </c>
      <c r="N105" s="195">
        <v>5334000</v>
      </c>
      <c r="O105" s="194">
        <v>5334000</v>
      </c>
      <c r="P105" s="76"/>
      <c r="Q105" s="76"/>
      <c r="R105" s="76"/>
      <c r="S105" s="76"/>
      <c r="T105" s="239"/>
      <c r="U105" s="7"/>
      <c r="V105" s="7"/>
      <c r="W105" s="7"/>
    </row>
    <row r="106" spans="1:23" ht="36">
      <c r="A106" s="219" t="s">
        <v>625</v>
      </c>
      <c r="B106" s="141">
        <v>300</v>
      </c>
      <c r="C106" s="207">
        <v>43830</v>
      </c>
      <c r="D106" s="85" t="s">
        <v>212</v>
      </c>
      <c r="E106" s="141"/>
      <c r="F106" s="141">
        <v>2019</v>
      </c>
      <c r="G106" s="40"/>
      <c r="H106" s="40"/>
      <c r="I106" s="81">
        <v>14950000</v>
      </c>
      <c r="J106" s="193"/>
      <c r="K106" s="194"/>
      <c r="L106" s="246">
        <v>0.2</v>
      </c>
      <c r="M106" s="194">
        <f t="shared" si="1"/>
        <v>2990000</v>
      </c>
      <c r="N106" s="195">
        <v>2990000</v>
      </c>
      <c r="O106" s="194">
        <v>2990000</v>
      </c>
      <c r="P106" s="76"/>
      <c r="Q106" s="76"/>
      <c r="R106" s="76"/>
      <c r="S106" s="76"/>
      <c r="T106" s="239"/>
      <c r="U106" s="7"/>
      <c r="V106" s="7"/>
      <c r="W106" s="7"/>
    </row>
    <row r="107" spans="1:23" ht="24">
      <c r="A107" s="219" t="s">
        <v>626</v>
      </c>
      <c r="B107" s="141">
        <v>300</v>
      </c>
      <c r="C107" s="207">
        <v>43830</v>
      </c>
      <c r="D107" s="85" t="s">
        <v>222</v>
      </c>
      <c r="E107" s="141"/>
      <c r="F107" s="141">
        <v>2019</v>
      </c>
      <c r="G107" s="40"/>
      <c r="H107" s="40"/>
      <c r="I107" s="81">
        <v>10000000</v>
      </c>
      <c r="J107" s="193"/>
      <c r="K107" s="194"/>
      <c r="L107" s="246">
        <v>0.2</v>
      </c>
      <c r="M107" s="194">
        <f t="shared" si="1"/>
        <v>2000000</v>
      </c>
      <c r="N107" s="195">
        <v>2000000</v>
      </c>
      <c r="O107" s="194">
        <v>2000000</v>
      </c>
      <c r="P107" s="76"/>
      <c r="Q107" s="76"/>
      <c r="R107" s="76"/>
      <c r="S107" s="76"/>
      <c r="T107" s="239"/>
      <c r="U107" s="7"/>
      <c r="V107" s="7"/>
      <c r="W107" s="7"/>
    </row>
    <row r="108" spans="1:23" ht="38.25">
      <c r="A108" s="219" t="s">
        <v>627</v>
      </c>
      <c r="B108" s="141">
        <v>117</v>
      </c>
      <c r="C108" s="207">
        <v>44049</v>
      </c>
      <c r="D108" s="135" t="s">
        <v>530</v>
      </c>
      <c r="E108" s="141"/>
      <c r="F108" s="141">
        <v>2020</v>
      </c>
      <c r="G108" s="40"/>
      <c r="H108" s="40"/>
      <c r="I108" s="161">
        <v>14960000</v>
      </c>
      <c r="J108" s="193"/>
      <c r="K108" s="194"/>
      <c r="L108" s="246">
        <v>0.2</v>
      </c>
      <c r="M108" s="194">
        <f t="shared" si="1"/>
        <v>2992000</v>
      </c>
      <c r="N108" s="194">
        <v>2992000</v>
      </c>
      <c r="O108" s="194">
        <v>2992000</v>
      </c>
      <c r="P108" s="76"/>
      <c r="Q108" s="76"/>
      <c r="R108" s="76"/>
      <c r="S108" s="76"/>
      <c r="T108" s="239"/>
      <c r="U108" s="7"/>
      <c r="V108" s="7"/>
      <c r="W108" s="7"/>
    </row>
    <row r="109" spans="1:23" ht="38.25">
      <c r="A109" s="219" t="s">
        <v>628</v>
      </c>
      <c r="B109" s="141">
        <v>117</v>
      </c>
      <c r="C109" s="207">
        <v>44049</v>
      </c>
      <c r="D109" s="135" t="s">
        <v>531</v>
      </c>
      <c r="E109" s="141"/>
      <c r="F109" s="141">
        <v>2020</v>
      </c>
      <c r="G109" s="40"/>
      <c r="H109" s="40"/>
      <c r="I109" s="161">
        <v>14960000</v>
      </c>
      <c r="J109" s="193"/>
      <c r="K109" s="194"/>
      <c r="L109" s="246">
        <v>0.2</v>
      </c>
      <c r="M109" s="194">
        <f t="shared" si="1"/>
        <v>2992000</v>
      </c>
      <c r="N109" s="194">
        <v>2992000</v>
      </c>
      <c r="O109" s="194">
        <v>2992000</v>
      </c>
      <c r="P109" s="76"/>
      <c r="Q109" s="76"/>
      <c r="R109" s="76"/>
      <c r="S109" s="76"/>
      <c r="T109" s="239"/>
      <c r="U109" s="7"/>
      <c r="V109" s="7"/>
      <c r="W109" s="7"/>
    </row>
    <row r="110" spans="1:23" ht="38.25">
      <c r="A110" s="219" t="s">
        <v>629</v>
      </c>
      <c r="B110" s="141">
        <v>117</v>
      </c>
      <c r="C110" s="207">
        <v>44049</v>
      </c>
      <c r="D110" s="135" t="s">
        <v>532</v>
      </c>
      <c r="E110" s="141"/>
      <c r="F110" s="141">
        <v>2020</v>
      </c>
      <c r="G110" s="40"/>
      <c r="H110" s="40"/>
      <c r="I110" s="161">
        <v>14960000</v>
      </c>
      <c r="J110" s="193"/>
      <c r="K110" s="194"/>
      <c r="L110" s="246">
        <v>0.2</v>
      </c>
      <c r="M110" s="194">
        <f t="shared" si="1"/>
        <v>2992000</v>
      </c>
      <c r="N110" s="194">
        <v>2992000</v>
      </c>
      <c r="O110" s="194">
        <v>2992000</v>
      </c>
      <c r="P110" s="76"/>
      <c r="Q110" s="76"/>
      <c r="R110" s="76"/>
      <c r="S110" s="76"/>
      <c r="T110" s="239"/>
      <c r="U110" s="7"/>
      <c r="V110" s="7"/>
      <c r="W110" s="7"/>
    </row>
    <row r="111" spans="1:23" ht="38.25">
      <c r="A111" s="219" t="s">
        <v>630</v>
      </c>
      <c r="B111" s="141">
        <v>117</v>
      </c>
      <c r="C111" s="207">
        <v>44049</v>
      </c>
      <c r="D111" s="135" t="s">
        <v>533</v>
      </c>
      <c r="E111" s="141"/>
      <c r="F111" s="141">
        <v>2020</v>
      </c>
      <c r="G111" s="40"/>
      <c r="H111" s="40"/>
      <c r="I111" s="161">
        <v>14960000</v>
      </c>
      <c r="J111" s="193"/>
      <c r="K111" s="194"/>
      <c r="L111" s="246">
        <v>0.2</v>
      </c>
      <c r="M111" s="194">
        <f t="shared" si="1"/>
        <v>2992000</v>
      </c>
      <c r="N111" s="194">
        <v>2992000</v>
      </c>
      <c r="O111" s="194">
        <v>2992000</v>
      </c>
      <c r="P111" s="76"/>
      <c r="Q111" s="76"/>
      <c r="R111" s="76"/>
      <c r="S111" s="76"/>
      <c r="T111" s="239"/>
      <c r="U111" s="7"/>
      <c r="V111" s="7"/>
      <c r="W111" s="7"/>
    </row>
    <row r="112" spans="1:23" ht="38.25">
      <c r="A112" s="219" t="s">
        <v>631</v>
      </c>
      <c r="B112" s="141">
        <v>117</v>
      </c>
      <c r="C112" s="207">
        <v>44049</v>
      </c>
      <c r="D112" s="135" t="s">
        <v>534</v>
      </c>
      <c r="E112" s="141"/>
      <c r="F112" s="141">
        <v>2020</v>
      </c>
      <c r="G112" s="40"/>
      <c r="H112" s="40"/>
      <c r="I112" s="161">
        <v>14960000</v>
      </c>
      <c r="J112" s="193"/>
      <c r="K112" s="194"/>
      <c r="L112" s="246">
        <v>0.2</v>
      </c>
      <c r="M112" s="194">
        <f t="shared" si="1"/>
        <v>2992000</v>
      </c>
      <c r="N112" s="194">
        <v>2992000</v>
      </c>
      <c r="O112" s="194">
        <v>2992000</v>
      </c>
      <c r="P112" s="76"/>
      <c r="Q112" s="76"/>
      <c r="R112" s="76"/>
      <c r="S112" s="76"/>
      <c r="T112" s="239"/>
      <c r="U112" s="7"/>
      <c r="V112" s="7"/>
      <c r="W112" s="7"/>
    </row>
    <row r="113" spans="1:23" ht="38.25">
      <c r="A113" s="219" t="s">
        <v>632</v>
      </c>
      <c r="B113" s="141">
        <v>117</v>
      </c>
      <c r="C113" s="207">
        <v>44049</v>
      </c>
      <c r="D113" s="135" t="s">
        <v>515</v>
      </c>
      <c r="E113" s="141"/>
      <c r="F113" s="141">
        <v>2020</v>
      </c>
      <c r="G113" s="40"/>
      <c r="H113" s="40"/>
      <c r="I113" s="161">
        <v>14970000</v>
      </c>
      <c r="J113" s="193"/>
      <c r="K113" s="194"/>
      <c r="L113" s="246">
        <v>0.2</v>
      </c>
      <c r="M113" s="194">
        <f t="shared" si="1"/>
        <v>2994000</v>
      </c>
      <c r="N113" s="194">
        <v>2994000</v>
      </c>
      <c r="O113" s="194">
        <v>2994000</v>
      </c>
      <c r="P113" s="76"/>
      <c r="Q113" s="76"/>
      <c r="R113" s="76"/>
      <c r="S113" s="76"/>
      <c r="T113" s="239"/>
      <c r="U113" s="7"/>
      <c r="V113" s="7"/>
      <c r="W113" s="7"/>
    </row>
    <row r="114" spans="1:23" ht="51">
      <c r="A114" s="219" t="s">
        <v>633</v>
      </c>
      <c r="B114" s="141">
        <v>117</v>
      </c>
      <c r="C114" s="207">
        <v>44049</v>
      </c>
      <c r="D114" s="135" t="s">
        <v>518</v>
      </c>
      <c r="E114" s="141"/>
      <c r="F114" s="141">
        <v>2020</v>
      </c>
      <c r="G114" s="40"/>
      <c r="H114" s="40"/>
      <c r="I114" s="161">
        <v>14970000</v>
      </c>
      <c r="J114" s="193"/>
      <c r="K114" s="194"/>
      <c r="L114" s="246">
        <v>0.2</v>
      </c>
      <c r="M114" s="194">
        <f t="shared" si="1"/>
        <v>2994000</v>
      </c>
      <c r="N114" s="194">
        <v>2994000</v>
      </c>
      <c r="O114" s="194">
        <v>2994000</v>
      </c>
      <c r="P114" s="76"/>
      <c r="Q114" s="76"/>
      <c r="R114" s="76"/>
      <c r="S114" s="76"/>
      <c r="T114" s="239"/>
      <c r="U114" s="7"/>
      <c r="V114" s="7"/>
      <c r="W114" s="7"/>
    </row>
    <row r="115" spans="1:23" ht="51">
      <c r="A115" s="219" t="s">
        <v>634</v>
      </c>
      <c r="B115" s="141">
        <v>117</v>
      </c>
      <c r="C115" s="207">
        <v>44049</v>
      </c>
      <c r="D115" s="135" t="s">
        <v>519</v>
      </c>
      <c r="E115" s="141"/>
      <c r="F115" s="141">
        <v>2020</v>
      </c>
      <c r="G115" s="40"/>
      <c r="H115" s="40"/>
      <c r="I115" s="161">
        <v>3180000</v>
      </c>
      <c r="J115" s="193"/>
      <c r="K115" s="194"/>
      <c r="L115" s="246">
        <v>0.2</v>
      </c>
      <c r="M115" s="194">
        <f t="shared" si="1"/>
        <v>636000</v>
      </c>
      <c r="N115" s="194">
        <v>636000</v>
      </c>
      <c r="O115" s="194">
        <v>636000</v>
      </c>
      <c r="P115" s="76"/>
      <c r="Q115" s="76"/>
      <c r="R115" s="76"/>
      <c r="S115" s="76"/>
      <c r="T115" s="239"/>
      <c r="U115" s="7"/>
      <c r="V115" s="7"/>
      <c r="W115" s="7"/>
    </row>
    <row r="116" spans="1:23" ht="51">
      <c r="A116" s="219" t="s">
        <v>635</v>
      </c>
      <c r="B116" s="141">
        <v>117</v>
      </c>
      <c r="C116" s="207">
        <v>44049</v>
      </c>
      <c r="D116" s="135" t="s">
        <v>537</v>
      </c>
      <c r="E116" s="141"/>
      <c r="F116" s="141">
        <v>2020</v>
      </c>
      <c r="G116" s="40"/>
      <c r="H116" s="40"/>
      <c r="I116" s="161">
        <v>3180000</v>
      </c>
      <c r="J116" s="193"/>
      <c r="K116" s="194"/>
      <c r="L116" s="246">
        <v>0.2</v>
      </c>
      <c r="M116" s="194">
        <f t="shared" si="1"/>
        <v>636000</v>
      </c>
      <c r="N116" s="194">
        <v>636000</v>
      </c>
      <c r="O116" s="194">
        <v>636000</v>
      </c>
      <c r="P116" s="76"/>
      <c r="Q116" s="76"/>
      <c r="R116" s="76"/>
      <c r="S116" s="76"/>
      <c r="T116" s="239"/>
      <c r="U116" s="7"/>
      <c r="V116" s="7"/>
      <c r="W116" s="7"/>
    </row>
    <row r="117" spans="1:23" ht="51">
      <c r="A117" s="219" t="s">
        <v>636</v>
      </c>
      <c r="B117" s="141">
        <v>117</v>
      </c>
      <c r="C117" s="207">
        <v>44049</v>
      </c>
      <c r="D117" s="135" t="s">
        <v>538</v>
      </c>
      <c r="E117" s="141"/>
      <c r="F117" s="141">
        <v>2020</v>
      </c>
      <c r="G117" s="40"/>
      <c r="H117" s="40"/>
      <c r="I117" s="161">
        <v>3180000</v>
      </c>
      <c r="J117" s="193"/>
      <c r="K117" s="194"/>
      <c r="L117" s="246">
        <v>0.2</v>
      </c>
      <c r="M117" s="194">
        <f t="shared" si="1"/>
        <v>636000</v>
      </c>
      <c r="N117" s="194">
        <v>636000</v>
      </c>
      <c r="O117" s="194">
        <v>636000</v>
      </c>
      <c r="P117" s="76"/>
      <c r="Q117" s="76"/>
      <c r="R117" s="76"/>
      <c r="S117" s="76"/>
      <c r="T117" s="239"/>
      <c r="U117" s="7"/>
      <c r="V117" s="7"/>
      <c r="W117" s="7"/>
    </row>
    <row r="118" spans="1:23" ht="51">
      <c r="A118" s="219" t="s">
        <v>637</v>
      </c>
      <c r="B118" s="141">
        <v>117</v>
      </c>
      <c r="C118" s="207">
        <v>44049</v>
      </c>
      <c r="D118" s="135" t="s">
        <v>522</v>
      </c>
      <c r="E118" s="141"/>
      <c r="F118" s="141">
        <v>2020</v>
      </c>
      <c r="G118" s="40"/>
      <c r="H118" s="40"/>
      <c r="I118" s="161">
        <v>3180000</v>
      </c>
      <c r="J118" s="193"/>
      <c r="K118" s="194"/>
      <c r="L118" s="246">
        <v>0.2</v>
      </c>
      <c r="M118" s="194">
        <f t="shared" si="1"/>
        <v>636000</v>
      </c>
      <c r="N118" s="194">
        <v>636000</v>
      </c>
      <c r="O118" s="194">
        <v>636000</v>
      </c>
      <c r="P118" s="76"/>
      <c r="Q118" s="76"/>
      <c r="R118" s="76"/>
      <c r="S118" s="76"/>
      <c r="T118" s="239"/>
      <c r="U118" s="7"/>
      <c r="V118" s="7"/>
      <c r="W118" s="7"/>
    </row>
    <row r="119" spans="1:23" ht="51">
      <c r="A119" s="219" t="s">
        <v>638</v>
      </c>
      <c r="B119" s="141">
        <v>117</v>
      </c>
      <c r="C119" s="207">
        <v>44049</v>
      </c>
      <c r="D119" s="135" t="s">
        <v>524</v>
      </c>
      <c r="E119" s="141"/>
      <c r="F119" s="141">
        <v>2020</v>
      </c>
      <c r="G119" s="40"/>
      <c r="H119" s="40"/>
      <c r="I119" s="161">
        <v>6360000</v>
      </c>
      <c r="J119" s="193"/>
      <c r="K119" s="194"/>
      <c r="L119" s="246">
        <v>0.2</v>
      </c>
      <c r="M119" s="194">
        <f t="shared" si="1"/>
        <v>1272000</v>
      </c>
      <c r="N119" s="194">
        <v>1272000</v>
      </c>
      <c r="O119" s="194">
        <v>1272000</v>
      </c>
      <c r="P119" s="76"/>
      <c r="Q119" s="76"/>
      <c r="R119" s="76"/>
      <c r="S119" s="76"/>
      <c r="T119" s="239"/>
      <c r="U119" s="7"/>
      <c r="V119" s="7"/>
      <c r="W119" s="7"/>
    </row>
    <row r="120" spans="1:23" ht="48">
      <c r="A120" s="219" t="s">
        <v>639</v>
      </c>
      <c r="B120" s="232">
        <v>211</v>
      </c>
      <c r="C120" s="207">
        <v>44162</v>
      </c>
      <c r="D120" s="85" t="s">
        <v>353</v>
      </c>
      <c r="E120" s="141"/>
      <c r="F120" s="141">
        <v>2020</v>
      </c>
      <c r="G120" s="40"/>
      <c r="H120" s="40"/>
      <c r="I120" s="107">
        <v>239520000</v>
      </c>
      <c r="J120" s="193"/>
      <c r="K120" s="194"/>
      <c r="L120" s="246"/>
      <c r="M120" s="194">
        <f t="shared" si="1"/>
        <v>0</v>
      </c>
      <c r="N120" s="194"/>
      <c r="O120" s="194"/>
      <c r="P120" s="232">
        <v>211</v>
      </c>
      <c r="Q120" s="207">
        <v>44162</v>
      </c>
      <c r="R120" s="203" t="s">
        <v>448</v>
      </c>
      <c r="S120" s="107">
        <v>239520000</v>
      </c>
      <c r="T120" s="239"/>
      <c r="U120" s="7"/>
      <c r="V120" s="7"/>
      <c r="W120" s="7"/>
    </row>
    <row r="121" spans="1:23" ht="48">
      <c r="A121" s="219" t="s">
        <v>640</v>
      </c>
      <c r="B121" s="232">
        <v>211</v>
      </c>
      <c r="C121" s="207">
        <v>44162</v>
      </c>
      <c r="D121" s="85" t="s">
        <v>354</v>
      </c>
      <c r="E121" s="141"/>
      <c r="F121" s="141">
        <v>2020</v>
      </c>
      <c r="G121" s="40"/>
      <c r="H121" s="40"/>
      <c r="I121" s="107">
        <v>131220000</v>
      </c>
      <c r="J121" s="193"/>
      <c r="K121" s="194"/>
      <c r="L121" s="246"/>
      <c r="M121" s="194">
        <f t="shared" si="1"/>
        <v>0</v>
      </c>
      <c r="N121" s="194"/>
      <c r="O121" s="194"/>
      <c r="P121" s="232">
        <v>211</v>
      </c>
      <c r="Q121" s="207">
        <v>44162</v>
      </c>
      <c r="R121" s="203" t="s">
        <v>448</v>
      </c>
      <c r="S121" s="107">
        <v>131220000</v>
      </c>
      <c r="T121" s="239"/>
      <c r="U121" s="7"/>
      <c r="V121" s="7"/>
      <c r="W121" s="7"/>
    </row>
    <row r="122" spans="1:21" ht="16.5" customHeight="1">
      <c r="A122" s="41"/>
      <c r="B122" s="42"/>
      <c r="C122" s="42"/>
      <c r="D122" s="43" t="s">
        <v>22</v>
      </c>
      <c r="E122" s="37"/>
      <c r="F122" s="35"/>
      <c r="G122" s="37"/>
      <c r="H122" s="37"/>
      <c r="I122" s="44">
        <f>SUM(I10:I121)</f>
        <v>2094436500</v>
      </c>
      <c r="J122" s="44">
        <f aca="true" t="shared" si="2" ref="J122:S122">SUM(J10:J121)</f>
        <v>0</v>
      </c>
      <c r="K122" s="44">
        <f t="shared" si="2"/>
        <v>0</v>
      </c>
      <c r="L122" s="247"/>
      <c r="M122" s="44">
        <f t="shared" si="2"/>
        <v>311700487.5</v>
      </c>
      <c r="N122" s="44">
        <f t="shared" si="2"/>
        <v>49087500</v>
      </c>
      <c r="O122" s="44">
        <f t="shared" si="2"/>
        <v>1426100000</v>
      </c>
      <c r="P122" s="44"/>
      <c r="Q122" s="44">
        <f t="shared" si="2"/>
        <v>88324</v>
      </c>
      <c r="R122" s="44">
        <f t="shared" si="2"/>
        <v>0</v>
      </c>
      <c r="S122" s="44">
        <f t="shared" si="2"/>
        <v>370740000</v>
      </c>
      <c r="T122" s="240">
        <f>SUM(T10:T121)</f>
        <v>0</v>
      </c>
      <c r="U122" s="7"/>
    </row>
    <row r="123" spans="1:21" ht="15.75">
      <c r="A123" s="5"/>
      <c r="C123" s="62" t="s">
        <v>758</v>
      </c>
      <c r="D123" s="3"/>
      <c r="E123" s="3"/>
      <c r="F123" s="3"/>
      <c r="G123" s="3"/>
      <c r="H123" s="3"/>
      <c r="T123" s="239">
        <f>I123-O123</f>
        <v>0</v>
      </c>
      <c r="U123" s="7"/>
    </row>
    <row r="124" spans="3:21" ht="15.75">
      <c r="C124" s="610" t="s">
        <v>759</v>
      </c>
      <c r="D124" s="611"/>
      <c r="E124" s="611"/>
      <c r="F124" s="611"/>
      <c r="G124" s="611"/>
      <c r="H124" s="611"/>
      <c r="T124" s="239">
        <f>I124-O124</f>
        <v>0</v>
      </c>
      <c r="U124" s="7"/>
    </row>
    <row r="125" spans="14:21" ht="15.75">
      <c r="N125" s="1"/>
      <c r="O125" s="542" t="s">
        <v>60</v>
      </c>
      <c r="P125" s="542"/>
      <c r="Q125" s="542"/>
      <c r="R125" s="542"/>
      <c r="S125" s="542"/>
      <c r="T125" s="239"/>
      <c r="U125" s="7"/>
    </row>
    <row r="126" spans="3:21" ht="15.75">
      <c r="C126" s="16"/>
      <c r="D126" s="536" t="s">
        <v>52</v>
      </c>
      <c r="E126" s="536"/>
      <c r="F126" s="536"/>
      <c r="G126" s="536"/>
      <c r="H126" s="25"/>
      <c r="I126" s="536" t="s">
        <v>25</v>
      </c>
      <c r="J126" s="606"/>
      <c r="K126" s="606"/>
      <c r="L126" s="606"/>
      <c r="M126" s="606"/>
      <c r="N126" s="606"/>
      <c r="O126" s="536" t="s">
        <v>26</v>
      </c>
      <c r="P126" s="536"/>
      <c r="Q126" s="536"/>
      <c r="R126" s="536"/>
      <c r="S126" s="536"/>
      <c r="T126" s="239"/>
      <c r="U126" s="7"/>
    </row>
    <row r="127" spans="3:21" ht="15.75">
      <c r="C127" s="17"/>
      <c r="D127" s="542" t="s">
        <v>43</v>
      </c>
      <c r="E127" s="542"/>
      <c r="F127" s="542"/>
      <c r="G127" s="542"/>
      <c r="H127" s="21"/>
      <c r="I127" s="542" t="s">
        <v>43</v>
      </c>
      <c r="J127" s="543"/>
      <c r="K127" s="543"/>
      <c r="L127" s="543"/>
      <c r="M127" s="543"/>
      <c r="N127" s="543"/>
      <c r="O127" s="542" t="s">
        <v>44</v>
      </c>
      <c r="P127" s="542"/>
      <c r="Q127" s="542"/>
      <c r="R127" s="542"/>
      <c r="S127" s="542"/>
      <c r="T127" s="239"/>
      <c r="U127" s="7"/>
    </row>
    <row r="128" spans="2:21" ht="15.75">
      <c r="B128" s="21"/>
      <c r="C128" s="22"/>
      <c r="D128" s="22"/>
      <c r="E128" s="22"/>
      <c r="I128" s="21"/>
      <c r="J128" s="22"/>
      <c r="K128" s="22"/>
      <c r="L128" s="249"/>
      <c r="M128" s="22"/>
      <c r="N128" s="22"/>
      <c r="O128" s="21"/>
      <c r="P128" s="21"/>
      <c r="Q128" s="21"/>
      <c r="R128" s="21"/>
      <c r="S128" s="21"/>
      <c r="T128" s="239"/>
      <c r="U128" s="7"/>
    </row>
    <row r="129" spans="2:21" ht="15.75">
      <c r="B129" s="21"/>
      <c r="C129" s="22"/>
      <c r="D129" s="22"/>
      <c r="E129" s="22"/>
      <c r="I129" s="21"/>
      <c r="J129" s="22"/>
      <c r="K129" s="22"/>
      <c r="L129" s="249"/>
      <c r="M129" s="22"/>
      <c r="N129" s="22"/>
      <c r="O129" s="21"/>
      <c r="P129" s="21"/>
      <c r="Q129" s="21"/>
      <c r="R129" s="21"/>
      <c r="S129" s="21"/>
      <c r="T129" s="239"/>
      <c r="U129" s="7"/>
    </row>
    <row r="130" spans="2:21" ht="15.75">
      <c r="B130" s="21"/>
      <c r="C130" s="22"/>
      <c r="D130" s="22"/>
      <c r="E130" s="22"/>
      <c r="I130" s="21"/>
      <c r="J130" s="22"/>
      <c r="K130" s="22"/>
      <c r="L130" s="249"/>
      <c r="M130" s="22"/>
      <c r="N130" s="22"/>
      <c r="O130" s="21"/>
      <c r="P130" s="21"/>
      <c r="Q130" s="21"/>
      <c r="R130" s="21"/>
      <c r="S130" s="21"/>
      <c r="T130" s="239"/>
      <c r="U130" s="7"/>
    </row>
    <row r="131" spans="2:21" ht="15.75">
      <c r="B131" s="21"/>
      <c r="C131" s="22"/>
      <c r="D131" s="22"/>
      <c r="E131" s="22"/>
      <c r="I131" s="21"/>
      <c r="J131" s="22"/>
      <c r="K131" s="22"/>
      <c r="L131" s="249"/>
      <c r="M131" s="22"/>
      <c r="N131" s="22"/>
      <c r="O131" s="21"/>
      <c r="P131" s="21"/>
      <c r="Q131" s="21"/>
      <c r="R131" s="21"/>
      <c r="S131" s="21"/>
      <c r="T131" s="239"/>
      <c r="U131" s="7"/>
    </row>
    <row r="132" spans="2:21" s="12" customFormat="1" ht="15.75">
      <c r="B132" s="25"/>
      <c r="C132" s="26"/>
      <c r="D132" s="536" t="s">
        <v>45</v>
      </c>
      <c r="E132" s="536"/>
      <c r="F132" s="536"/>
      <c r="G132" s="536"/>
      <c r="H132" s="25"/>
      <c r="I132" s="536" t="s">
        <v>41</v>
      </c>
      <c r="J132" s="606"/>
      <c r="K132" s="606"/>
      <c r="L132" s="606"/>
      <c r="M132" s="606"/>
      <c r="N132" s="606"/>
      <c r="O132" s="536" t="s">
        <v>757</v>
      </c>
      <c r="P132" s="536"/>
      <c r="Q132" s="536"/>
      <c r="R132" s="536"/>
      <c r="S132" s="536"/>
      <c r="T132" s="239"/>
      <c r="U132" s="59"/>
    </row>
    <row r="133" spans="2:21" ht="15.75">
      <c r="B133" s="21"/>
      <c r="C133" s="22"/>
      <c r="D133" s="22"/>
      <c r="E133" s="22"/>
      <c r="I133" s="21"/>
      <c r="J133" s="22"/>
      <c r="K133" s="22"/>
      <c r="L133" s="249"/>
      <c r="M133" s="22"/>
      <c r="N133" s="22"/>
      <c r="O133" s="21"/>
      <c r="P133" s="21"/>
      <c r="Q133" s="21"/>
      <c r="R133" s="21"/>
      <c r="S133" s="21"/>
      <c r="T133" s="239">
        <f aca="true" t="shared" si="3" ref="T133:T143">I133-O133</f>
        <v>0</v>
      </c>
      <c r="U133" s="7"/>
    </row>
    <row r="134" spans="2:21" ht="15.75">
      <c r="B134" s="21"/>
      <c r="C134" s="22"/>
      <c r="D134" s="22"/>
      <c r="E134" s="22"/>
      <c r="I134" s="21"/>
      <c r="J134" s="22"/>
      <c r="K134" s="22"/>
      <c r="L134" s="249"/>
      <c r="M134" s="22"/>
      <c r="N134" s="22"/>
      <c r="O134" s="21"/>
      <c r="P134" s="21"/>
      <c r="Q134" s="21"/>
      <c r="R134" s="21"/>
      <c r="S134" s="21"/>
      <c r="T134" s="239">
        <f t="shared" si="3"/>
        <v>0</v>
      </c>
      <c r="U134" s="7"/>
    </row>
    <row r="135" spans="2:21" ht="15.75">
      <c r="B135" s="21"/>
      <c r="C135" s="22"/>
      <c r="D135" s="22"/>
      <c r="E135" s="22"/>
      <c r="I135" s="21"/>
      <c r="J135" s="22"/>
      <c r="K135" s="22"/>
      <c r="L135" s="249"/>
      <c r="M135" s="22"/>
      <c r="N135" s="22"/>
      <c r="O135" s="21"/>
      <c r="P135" s="21"/>
      <c r="Q135" s="21"/>
      <c r="R135" s="21"/>
      <c r="S135" s="21"/>
      <c r="T135" s="239"/>
      <c r="U135" s="7"/>
    </row>
    <row r="136" spans="2:21" ht="15.75">
      <c r="B136" s="21"/>
      <c r="C136" s="22"/>
      <c r="D136" s="22"/>
      <c r="E136" s="22"/>
      <c r="I136" s="21"/>
      <c r="J136" s="22"/>
      <c r="K136" s="22"/>
      <c r="L136" s="249"/>
      <c r="M136" s="22"/>
      <c r="N136" s="22"/>
      <c r="O136" s="21"/>
      <c r="P136" s="21"/>
      <c r="Q136" s="21"/>
      <c r="R136" s="21"/>
      <c r="S136" s="21"/>
      <c r="T136" s="239"/>
      <c r="U136" s="7"/>
    </row>
    <row r="137" spans="2:21" ht="15.75">
      <c r="B137" s="21"/>
      <c r="C137" s="22"/>
      <c r="D137" s="22"/>
      <c r="E137" s="22"/>
      <c r="I137" s="21"/>
      <c r="J137" s="22"/>
      <c r="K137" s="22"/>
      <c r="L137" s="249"/>
      <c r="M137" s="22"/>
      <c r="N137" s="22"/>
      <c r="O137" s="21"/>
      <c r="P137" s="21"/>
      <c r="Q137" s="21"/>
      <c r="R137" s="21"/>
      <c r="S137" s="21"/>
      <c r="T137" s="239"/>
      <c r="U137" s="7"/>
    </row>
    <row r="138" spans="1:20" s="56" customFormat="1" ht="15.75">
      <c r="A138" s="61" t="s">
        <v>61</v>
      </c>
      <c r="F138" s="60"/>
      <c r="K138" s="588" t="s">
        <v>46</v>
      </c>
      <c r="L138" s="588"/>
      <c r="M138" s="588"/>
      <c r="N138" s="588"/>
      <c r="O138" s="588"/>
      <c r="P138" s="588"/>
      <c r="Q138" s="588"/>
      <c r="R138" s="588"/>
      <c r="S138" s="588"/>
      <c r="T138" s="239">
        <f t="shared" si="3"/>
        <v>0</v>
      </c>
    </row>
    <row r="139" spans="1:20" s="56" customFormat="1" ht="15.75">
      <c r="A139" s="56" t="s">
        <v>63</v>
      </c>
      <c r="F139" s="60"/>
      <c r="K139" s="587" t="s">
        <v>58</v>
      </c>
      <c r="L139" s="587"/>
      <c r="M139" s="587"/>
      <c r="N139" s="587"/>
      <c r="O139" s="587"/>
      <c r="P139" s="587"/>
      <c r="Q139" s="587"/>
      <c r="R139" s="587"/>
      <c r="S139" s="587"/>
      <c r="T139" s="239">
        <f t="shared" si="3"/>
        <v>0</v>
      </c>
    </row>
    <row r="140" spans="1:20" ht="27" customHeight="1">
      <c r="A140" s="627" t="s">
        <v>7</v>
      </c>
      <c r="B140" s="628"/>
      <c r="C140" s="628"/>
      <c r="D140" s="628"/>
      <c r="E140" s="628"/>
      <c r="F140" s="628"/>
      <c r="G140" s="628"/>
      <c r="H140" s="628"/>
      <c r="I140" s="628"/>
      <c r="J140" s="628"/>
      <c r="K140" s="628"/>
      <c r="L140" s="628"/>
      <c r="M140" s="628"/>
      <c r="N140" s="628"/>
      <c r="O140" s="628"/>
      <c r="P140" s="628"/>
      <c r="Q140" s="628"/>
      <c r="R140" s="628"/>
      <c r="S140" s="628"/>
      <c r="T140" s="239">
        <f t="shared" si="3"/>
        <v>0</v>
      </c>
    </row>
    <row r="141" spans="1:21" ht="18.75">
      <c r="A141" s="629" t="s">
        <v>435</v>
      </c>
      <c r="B141" s="629"/>
      <c r="C141" s="629"/>
      <c r="D141" s="629"/>
      <c r="E141" s="629"/>
      <c r="F141" s="629"/>
      <c r="G141" s="629"/>
      <c r="H141" s="629"/>
      <c r="I141" s="629"/>
      <c r="J141" s="629"/>
      <c r="K141" s="629"/>
      <c r="L141" s="629"/>
      <c r="M141" s="629"/>
      <c r="N141" s="629"/>
      <c r="O141" s="629"/>
      <c r="P141" s="629"/>
      <c r="Q141" s="629"/>
      <c r="R141" s="629"/>
      <c r="S141" s="629"/>
      <c r="T141" s="239">
        <f t="shared" si="3"/>
        <v>0</v>
      </c>
      <c r="U141" s="7"/>
    </row>
    <row r="142" spans="1:20" ht="18.75" customHeight="1">
      <c r="A142" s="631" t="s">
        <v>51</v>
      </c>
      <c r="B142" s="632"/>
      <c r="C142" s="632"/>
      <c r="D142" s="632"/>
      <c r="E142" s="632"/>
      <c r="F142" s="632"/>
      <c r="G142" s="632"/>
      <c r="H142" s="632"/>
      <c r="I142" s="632"/>
      <c r="J142" s="632"/>
      <c r="K142" s="632"/>
      <c r="L142" s="632"/>
      <c r="M142" s="632"/>
      <c r="N142" s="632"/>
      <c r="O142" s="632"/>
      <c r="P142" s="632"/>
      <c r="Q142" s="632"/>
      <c r="R142" s="632"/>
      <c r="S142" s="632"/>
      <c r="T142" s="239">
        <f t="shared" si="3"/>
        <v>0</v>
      </c>
    </row>
    <row r="143" spans="1:20" ht="15.75">
      <c r="A143" s="620" t="s">
        <v>8</v>
      </c>
      <c r="B143" s="625" t="s">
        <v>9</v>
      </c>
      <c r="C143" s="626"/>
      <c r="D143" s="626"/>
      <c r="E143" s="626"/>
      <c r="F143" s="626"/>
      <c r="G143" s="626"/>
      <c r="H143" s="626"/>
      <c r="I143" s="626"/>
      <c r="J143" s="625" t="s">
        <v>57</v>
      </c>
      <c r="K143" s="625"/>
      <c r="L143" s="625"/>
      <c r="M143" s="625"/>
      <c r="N143" s="625"/>
      <c r="O143" s="625"/>
      <c r="P143" s="625" t="s">
        <v>10</v>
      </c>
      <c r="Q143" s="625"/>
      <c r="R143" s="625"/>
      <c r="S143" s="625"/>
      <c r="T143" s="239">
        <f t="shared" si="3"/>
        <v>0</v>
      </c>
    </row>
    <row r="144" spans="1:20" ht="15" customHeight="1">
      <c r="A144" s="622"/>
      <c r="B144" s="620" t="s">
        <v>11</v>
      </c>
      <c r="C144" s="622"/>
      <c r="D144" s="620" t="s">
        <v>12</v>
      </c>
      <c r="E144" s="620" t="s">
        <v>13</v>
      </c>
      <c r="F144" s="623" t="s">
        <v>62</v>
      </c>
      <c r="G144" s="620" t="s">
        <v>14</v>
      </c>
      <c r="H144" s="620" t="s">
        <v>47</v>
      </c>
      <c r="I144" s="620" t="s">
        <v>15</v>
      </c>
      <c r="J144" s="620" t="s">
        <v>48</v>
      </c>
      <c r="K144" s="622"/>
      <c r="L144" s="620" t="s">
        <v>49</v>
      </c>
      <c r="M144" s="622"/>
      <c r="N144" s="620" t="s">
        <v>441</v>
      </c>
      <c r="O144" s="620" t="s">
        <v>50</v>
      </c>
      <c r="P144" s="620" t="s">
        <v>11</v>
      </c>
      <c r="Q144" s="622"/>
      <c r="R144" s="620" t="s">
        <v>16</v>
      </c>
      <c r="S144" s="607" t="s">
        <v>17</v>
      </c>
      <c r="T144" s="239"/>
    </row>
    <row r="145" spans="1:20" ht="98.25" customHeight="1">
      <c r="A145" s="622"/>
      <c r="B145" s="124" t="s">
        <v>18</v>
      </c>
      <c r="C145" s="124" t="s">
        <v>19</v>
      </c>
      <c r="D145" s="621"/>
      <c r="E145" s="621"/>
      <c r="F145" s="624"/>
      <c r="G145" s="621"/>
      <c r="H145" s="621"/>
      <c r="I145" s="621"/>
      <c r="J145" s="124" t="s">
        <v>20</v>
      </c>
      <c r="K145" s="124" t="s">
        <v>21</v>
      </c>
      <c r="L145" s="245" t="s">
        <v>20</v>
      </c>
      <c r="M145" s="124" t="s">
        <v>21</v>
      </c>
      <c r="N145" s="621"/>
      <c r="O145" s="621"/>
      <c r="P145" s="124" t="s">
        <v>18</v>
      </c>
      <c r="Q145" s="124" t="s">
        <v>19</v>
      </c>
      <c r="R145" s="621"/>
      <c r="S145" s="608"/>
      <c r="T145" s="239">
        <f>I145-O145</f>
        <v>0</v>
      </c>
    </row>
    <row r="146" spans="1:20" s="56" customFormat="1" ht="18.75" customHeight="1">
      <c r="A146" s="6" t="s">
        <v>0</v>
      </c>
      <c r="B146" s="6" t="s">
        <v>1</v>
      </c>
      <c r="C146" s="6" t="s">
        <v>2</v>
      </c>
      <c r="D146" s="6" t="s">
        <v>3</v>
      </c>
      <c r="E146" s="6" t="s">
        <v>4</v>
      </c>
      <c r="F146" s="53" t="s">
        <v>5</v>
      </c>
      <c r="G146" s="6" t="s">
        <v>6</v>
      </c>
      <c r="H146" s="6" t="s">
        <v>53</v>
      </c>
      <c r="I146" s="6">
        <v>1</v>
      </c>
      <c r="J146" s="6">
        <v>2</v>
      </c>
      <c r="K146" s="6">
        <v>3</v>
      </c>
      <c r="L146" s="6">
        <v>4</v>
      </c>
      <c r="M146" s="6">
        <v>5</v>
      </c>
      <c r="N146" s="6">
        <v>6</v>
      </c>
      <c r="O146" s="6">
        <v>7</v>
      </c>
      <c r="P146" s="6" t="s">
        <v>54</v>
      </c>
      <c r="Q146" s="6" t="s">
        <v>55</v>
      </c>
      <c r="R146" s="6" t="s">
        <v>56</v>
      </c>
      <c r="S146" s="6">
        <v>8</v>
      </c>
      <c r="T146" s="257">
        <f>I146-O146</f>
        <v>-6</v>
      </c>
    </row>
    <row r="147" spans="1:23" ht="36">
      <c r="A147" s="219" t="s">
        <v>27</v>
      </c>
      <c r="B147" s="141"/>
      <c r="C147" s="95"/>
      <c r="D147" s="85" t="s">
        <v>194</v>
      </c>
      <c r="E147" s="141"/>
      <c r="F147" s="141">
        <v>2010</v>
      </c>
      <c r="G147" s="40"/>
      <c r="H147" s="40"/>
      <c r="I147" s="81">
        <v>16600000</v>
      </c>
      <c r="J147" s="193"/>
      <c r="K147" s="194"/>
      <c r="L147" s="245">
        <v>0.2</v>
      </c>
      <c r="M147" s="194">
        <f>I147*L147</f>
        <v>3320000</v>
      </c>
      <c r="N147" s="194">
        <v>0</v>
      </c>
      <c r="O147" s="194">
        <v>16600000</v>
      </c>
      <c r="P147" s="76"/>
      <c r="Q147" s="76"/>
      <c r="R147" s="76"/>
      <c r="S147" s="76"/>
      <c r="T147" s="239"/>
      <c r="U147" s="7"/>
      <c r="V147" s="7"/>
      <c r="W147" s="7"/>
    </row>
    <row r="148" spans="1:23" ht="24">
      <c r="A148" s="219" t="s">
        <v>30</v>
      </c>
      <c r="B148" s="141"/>
      <c r="C148" s="95"/>
      <c r="D148" s="85" t="s">
        <v>120</v>
      </c>
      <c r="E148" s="141"/>
      <c r="F148" s="141">
        <v>2018</v>
      </c>
      <c r="G148" s="40"/>
      <c r="H148" s="40"/>
      <c r="I148" s="81">
        <v>22900000</v>
      </c>
      <c r="J148" s="193"/>
      <c r="K148" s="194"/>
      <c r="L148" s="245">
        <v>0.125</v>
      </c>
      <c r="M148" s="194">
        <f aca="true" t="shared" si="4" ref="M148:M161">I148*L148</f>
        <v>2862500</v>
      </c>
      <c r="N148" s="194">
        <v>2862500</v>
      </c>
      <c r="O148" s="194">
        <v>5152500</v>
      </c>
      <c r="P148" s="76"/>
      <c r="Q148" s="76"/>
      <c r="R148" s="76"/>
      <c r="S148" s="76"/>
      <c r="T148" s="239"/>
      <c r="U148" s="7"/>
      <c r="V148" s="7"/>
      <c r="W148" s="7"/>
    </row>
    <row r="149" spans="1:23" ht="24">
      <c r="A149" s="219" t="s">
        <v>32</v>
      </c>
      <c r="B149" s="141"/>
      <c r="C149" s="95"/>
      <c r="D149" s="85" t="s">
        <v>92</v>
      </c>
      <c r="E149" s="141"/>
      <c r="F149" s="141">
        <v>2018</v>
      </c>
      <c r="G149" s="40"/>
      <c r="H149" s="40"/>
      <c r="I149" s="81">
        <v>406491000</v>
      </c>
      <c r="J149" s="193"/>
      <c r="K149" s="194"/>
      <c r="L149" s="245">
        <v>0.2</v>
      </c>
      <c r="M149" s="194">
        <f t="shared" si="4"/>
        <v>81298200</v>
      </c>
      <c r="N149" s="194">
        <v>81298200</v>
      </c>
      <c r="O149" s="194">
        <v>284543700</v>
      </c>
      <c r="P149" s="76"/>
      <c r="Q149" s="76"/>
      <c r="R149" s="76"/>
      <c r="S149" s="76"/>
      <c r="T149" s="239"/>
      <c r="U149" s="7"/>
      <c r="V149" s="7"/>
      <c r="W149" s="7"/>
    </row>
    <row r="150" spans="1:23" ht="24">
      <c r="A150" s="219" t="s">
        <v>33</v>
      </c>
      <c r="B150" s="141"/>
      <c r="C150" s="95"/>
      <c r="D150" s="85" t="s">
        <v>196</v>
      </c>
      <c r="E150" s="141"/>
      <c r="F150" s="141">
        <v>2010</v>
      </c>
      <c r="G150" s="40"/>
      <c r="H150" s="40"/>
      <c r="I150" s="107">
        <v>71830000</v>
      </c>
      <c r="J150" s="193"/>
      <c r="K150" s="194"/>
      <c r="L150" s="245">
        <v>0.125</v>
      </c>
      <c r="M150" s="194">
        <f t="shared" si="4"/>
        <v>8978750</v>
      </c>
      <c r="N150" s="194">
        <v>8978750</v>
      </c>
      <c r="O150" s="194">
        <v>66442750</v>
      </c>
      <c r="P150" s="76"/>
      <c r="Q150" s="76"/>
      <c r="R150" s="76"/>
      <c r="S150" s="76"/>
      <c r="T150" s="239"/>
      <c r="U150" s="7"/>
      <c r="V150" s="7"/>
      <c r="W150" s="7"/>
    </row>
    <row r="151" spans="1:23" ht="24">
      <c r="A151" s="219" t="s">
        <v>34</v>
      </c>
      <c r="B151" s="141"/>
      <c r="C151" s="95"/>
      <c r="D151" s="85" t="s">
        <v>197</v>
      </c>
      <c r="E151" s="141"/>
      <c r="F151" s="141">
        <v>2010</v>
      </c>
      <c r="G151" s="40"/>
      <c r="H151" s="40"/>
      <c r="I151" s="107">
        <v>64900000</v>
      </c>
      <c r="J151" s="193"/>
      <c r="K151" s="194"/>
      <c r="L151" s="245">
        <v>0.125</v>
      </c>
      <c r="M151" s="194">
        <f t="shared" si="4"/>
        <v>8112500</v>
      </c>
      <c r="N151" s="194">
        <v>8112500</v>
      </c>
      <c r="O151" s="194">
        <v>60032500</v>
      </c>
      <c r="P151" s="76"/>
      <c r="Q151" s="76"/>
      <c r="R151" s="76"/>
      <c r="S151" s="76"/>
      <c r="T151" s="239"/>
      <c r="U151" s="7"/>
      <c r="V151" s="7"/>
      <c r="W151" s="7"/>
    </row>
    <row r="152" spans="1:23" ht="24">
      <c r="A152" s="219" t="s">
        <v>35</v>
      </c>
      <c r="B152" s="141"/>
      <c r="C152" s="95"/>
      <c r="D152" s="85" t="s">
        <v>198</v>
      </c>
      <c r="E152" s="141"/>
      <c r="F152" s="141">
        <v>2010</v>
      </c>
      <c r="G152" s="40"/>
      <c r="H152" s="40"/>
      <c r="I152" s="107">
        <v>53900000</v>
      </c>
      <c r="J152" s="193"/>
      <c r="K152" s="194"/>
      <c r="L152" s="245">
        <v>0.125</v>
      </c>
      <c r="M152" s="194">
        <f t="shared" si="4"/>
        <v>6737500</v>
      </c>
      <c r="N152" s="194">
        <v>6737500</v>
      </c>
      <c r="O152" s="194">
        <v>49857500</v>
      </c>
      <c r="P152" s="76"/>
      <c r="Q152" s="76"/>
      <c r="R152" s="76"/>
      <c r="S152" s="76"/>
      <c r="T152" s="239"/>
      <c r="U152" s="7"/>
      <c r="V152" s="7"/>
      <c r="W152" s="7"/>
    </row>
    <row r="153" spans="1:23" ht="36">
      <c r="A153" s="219" t="s">
        <v>31</v>
      </c>
      <c r="B153" s="141"/>
      <c r="C153" s="95"/>
      <c r="D153" s="85" t="s">
        <v>199</v>
      </c>
      <c r="E153" s="141"/>
      <c r="F153" s="141">
        <v>2010</v>
      </c>
      <c r="G153" s="40"/>
      <c r="H153" s="40"/>
      <c r="I153" s="107">
        <v>11660000</v>
      </c>
      <c r="J153" s="193"/>
      <c r="K153" s="194"/>
      <c r="L153" s="245">
        <v>0.125</v>
      </c>
      <c r="M153" s="194">
        <f t="shared" si="4"/>
        <v>1457500</v>
      </c>
      <c r="N153" s="194">
        <v>1457500</v>
      </c>
      <c r="O153" s="194">
        <v>10785500</v>
      </c>
      <c r="P153" s="76"/>
      <c r="Q153" s="76"/>
      <c r="R153" s="76"/>
      <c r="S153" s="76"/>
      <c r="T153" s="239"/>
      <c r="U153" s="7"/>
      <c r="V153" s="7"/>
      <c r="W153" s="7"/>
    </row>
    <row r="154" spans="1:23" ht="24">
      <c r="A154" s="219" t="s">
        <v>36</v>
      </c>
      <c r="B154" s="141"/>
      <c r="C154" s="95"/>
      <c r="D154" s="85" t="s">
        <v>200</v>
      </c>
      <c r="E154" s="141"/>
      <c r="F154" s="141">
        <v>2009</v>
      </c>
      <c r="G154" s="40"/>
      <c r="H154" s="40"/>
      <c r="I154" s="107">
        <v>53865000</v>
      </c>
      <c r="J154" s="193"/>
      <c r="K154" s="194"/>
      <c r="L154" s="245">
        <v>0.125</v>
      </c>
      <c r="M154" s="194">
        <f t="shared" si="4"/>
        <v>6733125</v>
      </c>
      <c r="N154" s="194">
        <v>5386500</v>
      </c>
      <c r="O154" s="194">
        <v>53865000</v>
      </c>
      <c r="P154" s="76"/>
      <c r="Q154" s="76"/>
      <c r="R154" s="76"/>
      <c r="S154" s="76"/>
      <c r="T154" s="239"/>
      <c r="U154" s="7"/>
      <c r="V154" s="7"/>
      <c r="W154" s="7"/>
    </row>
    <row r="155" spans="1:23" ht="36">
      <c r="A155" s="219" t="s">
        <v>28</v>
      </c>
      <c r="B155" s="141"/>
      <c r="C155" s="95"/>
      <c r="D155" s="85" t="s">
        <v>201</v>
      </c>
      <c r="E155" s="141"/>
      <c r="F155" s="141">
        <v>2008</v>
      </c>
      <c r="G155" s="40"/>
      <c r="H155" s="40"/>
      <c r="I155" s="107">
        <v>9000000</v>
      </c>
      <c r="J155" s="193"/>
      <c r="K155" s="194"/>
      <c r="L155" s="245">
        <v>0.125</v>
      </c>
      <c r="M155" s="194">
        <f t="shared" si="4"/>
        <v>1125000</v>
      </c>
      <c r="N155" s="196"/>
      <c r="O155" s="194">
        <v>9000000</v>
      </c>
      <c r="P155" s="76"/>
      <c r="Q155" s="76"/>
      <c r="R155" s="76"/>
      <c r="S155" s="76"/>
      <c r="T155" s="239"/>
      <c r="U155" s="7"/>
      <c r="V155" s="7"/>
      <c r="W155" s="7"/>
    </row>
    <row r="156" spans="1:23" ht="36">
      <c r="A156" s="141">
        <v>10</v>
      </c>
      <c r="B156" s="141"/>
      <c r="C156" s="95"/>
      <c r="D156" s="85" t="s">
        <v>202</v>
      </c>
      <c r="E156" s="141"/>
      <c r="F156" s="141">
        <v>2008</v>
      </c>
      <c r="G156" s="40"/>
      <c r="H156" s="40"/>
      <c r="I156" s="107">
        <v>19800000</v>
      </c>
      <c r="J156" s="193"/>
      <c r="K156" s="194"/>
      <c r="L156" s="245">
        <v>0.125</v>
      </c>
      <c r="M156" s="194">
        <f t="shared" si="4"/>
        <v>2475000</v>
      </c>
      <c r="N156" s="196"/>
      <c r="O156" s="194">
        <v>19800000</v>
      </c>
      <c r="P156" s="76"/>
      <c r="Q156" s="76"/>
      <c r="R156" s="76"/>
      <c r="S156" s="76"/>
      <c r="T156" s="239"/>
      <c r="U156" s="7"/>
      <c r="V156" s="7"/>
      <c r="W156" s="7"/>
    </row>
    <row r="157" spans="1:23" ht="60">
      <c r="A157" s="141">
        <v>11</v>
      </c>
      <c r="B157" s="141"/>
      <c r="C157" s="95"/>
      <c r="D157" s="85" t="s">
        <v>203</v>
      </c>
      <c r="E157" s="141"/>
      <c r="F157" s="141">
        <v>2007</v>
      </c>
      <c r="G157" s="40"/>
      <c r="H157" s="40"/>
      <c r="I157" s="107">
        <v>42300000</v>
      </c>
      <c r="J157" s="193"/>
      <c r="K157" s="194"/>
      <c r="L157" s="245">
        <v>0.125</v>
      </c>
      <c r="M157" s="194">
        <f t="shared" si="4"/>
        <v>5287500</v>
      </c>
      <c r="N157" s="196"/>
      <c r="O157" s="194">
        <v>42300000</v>
      </c>
      <c r="P157" s="76"/>
      <c r="Q157" s="76"/>
      <c r="R157" s="76"/>
      <c r="S157" s="76"/>
      <c r="T157" s="239"/>
      <c r="U157" s="7"/>
      <c r="V157" s="7"/>
      <c r="W157" s="7"/>
    </row>
    <row r="158" spans="1:23" ht="24">
      <c r="A158" s="141">
        <v>12</v>
      </c>
      <c r="B158" s="141"/>
      <c r="C158" s="95"/>
      <c r="D158" s="85" t="s">
        <v>195</v>
      </c>
      <c r="E158" s="141"/>
      <c r="F158" s="141">
        <v>2017</v>
      </c>
      <c r="G158" s="40"/>
      <c r="H158" s="40"/>
      <c r="I158" s="81">
        <v>26000000</v>
      </c>
      <c r="J158" s="193"/>
      <c r="K158" s="194"/>
      <c r="L158" s="245">
        <v>0.125</v>
      </c>
      <c r="M158" s="194">
        <f t="shared" si="4"/>
        <v>3250000</v>
      </c>
      <c r="N158" s="195">
        <v>3250000</v>
      </c>
      <c r="O158" s="194">
        <v>8450000</v>
      </c>
      <c r="P158" s="76"/>
      <c r="Q158" s="76"/>
      <c r="R158" s="76"/>
      <c r="S158" s="76"/>
      <c r="T158" s="239"/>
      <c r="U158" s="7"/>
      <c r="V158" s="7"/>
      <c r="W158" s="7"/>
    </row>
    <row r="159" spans="1:23" ht="48">
      <c r="A159" s="141">
        <v>13</v>
      </c>
      <c r="B159" s="141"/>
      <c r="C159" s="95"/>
      <c r="D159" s="85" t="s">
        <v>204</v>
      </c>
      <c r="E159" s="141"/>
      <c r="F159" s="141">
        <v>2007</v>
      </c>
      <c r="G159" s="40"/>
      <c r="H159" s="40"/>
      <c r="I159" s="81">
        <v>30660000</v>
      </c>
      <c r="J159" s="193"/>
      <c r="K159" s="194"/>
      <c r="L159" s="245">
        <v>0.125</v>
      </c>
      <c r="M159" s="194">
        <f t="shared" si="4"/>
        <v>3832500</v>
      </c>
      <c r="N159" s="196">
        <v>0</v>
      </c>
      <c r="O159" s="194">
        <v>30660000</v>
      </c>
      <c r="P159" s="76"/>
      <c r="Q159" s="76"/>
      <c r="R159" s="76"/>
      <c r="S159" s="76"/>
      <c r="T159" s="239"/>
      <c r="U159" s="7"/>
      <c r="V159" s="7"/>
      <c r="W159" s="7"/>
    </row>
    <row r="160" spans="1:23" ht="24">
      <c r="A160" s="141">
        <v>14</v>
      </c>
      <c r="B160" s="141"/>
      <c r="C160" s="95"/>
      <c r="D160" s="85" t="s">
        <v>205</v>
      </c>
      <c r="E160" s="141"/>
      <c r="F160" s="141">
        <v>2004</v>
      </c>
      <c r="G160" s="40"/>
      <c r="H160" s="40"/>
      <c r="I160" s="81"/>
      <c r="J160" s="193"/>
      <c r="K160" s="194"/>
      <c r="L160" s="246"/>
      <c r="M160" s="194">
        <f t="shared" si="4"/>
        <v>0</v>
      </c>
      <c r="N160" s="196"/>
      <c r="O160" s="194">
        <v>0</v>
      </c>
      <c r="P160" s="76"/>
      <c r="Q160" s="76"/>
      <c r="R160" s="76"/>
      <c r="S160" s="76"/>
      <c r="T160" s="239"/>
      <c r="U160" s="7"/>
      <c r="V160" s="7"/>
      <c r="W160" s="7"/>
    </row>
    <row r="161" spans="1:23" ht="53.25" customHeight="1">
      <c r="A161" s="141">
        <v>15</v>
      </c>
      <c r="B161" s="141">
        <v>152</v>
      </c>
      <c r="C161" s="207">
        <v>44098</v>
      </c>
      <c r="D161" s="85" t="s">
        <v>355</v>
      </c>
      <c r="E161" s="141"/>
      <c r="F161" s="141">
        <v>2020</v>
      </c>
      <c r="G161" s="40"/>
      <c r="H161" s="40"/>
      <c r="I161" s="107">
        <v>540000000</v>
      </c>
      <c r="J161" s="193"/>
      <c r="K161" s="194"/>
      <c r="L161" s="246"/>
      <c r="M161" s="194">
        <f t="shared" si="4"/>
        <v>0</v>
      </c>
      <c r="N161" s="195"/>
      <c r="O161" s="194"/>
      <c r="P161" s="232" t="s">
        <v>449</v>
      </c>
      <c r="Q161" s="207">
        <v>44098</v>
      </c>
      <c r="R161" s="203" t="s">
        <v>448</v>
      </c>
      <c r="S161" s="107">
        <v>540000000</v>
      </c>
      <c r="T161" s="239"/>
      <c r="U161" s="7"/>
      <c r="V161" s="7"/>
      <c r="W161" s="7"/>
    </row>
    <row r="162" spans="1:21" ht="15.75">
      <c r="A162" s="38"/>
      <c r="B162" s="39"/>
      <c r="C162" s="39"/>
      <c r="D162" s="43" t="s">
        <v>22</v>
      </c>
      <c r="E162" s="40"/>
      <c r="F162" s="54"/>
      <c r="G162" s="40"/>
      <c r="H162" s="40"/>
      <c r="I162" s="44">
        <f>SUM(I147:I161)</f>
        <v>1369906000</v>
      </c>
      <c r="J162" s="36">
        <f aca="true" t="shared" si="5" ref="J162:S162">SUM(J147:J161)</f>
        <v>0</v>
      </c>
      <c r="K162" s="36">
        <f t="shared" si="5"/>
        <v>0</v>
      </c>
      <c r="L162" s="247"/>
      <c r="M162" s="44">
        <f t="shared" si="5"/>
        <v>135470075</v>
      </c>
      <c r="N162" s="44">
        <f t="shared" si="5"/>
        <v>118083450</v>
      </c>
      <c r="O162" s="36">
        <f t="shared" si="5"/>
        <v>657489450</v>
      </c>
      <c r="P162" s="36">
        <f t="shared" si="5"/>
        <v>0</v>
      </c>
      <c r="Q162" s="36">
        <f t="shared" si="5"/>
        <v>44098</v>
      </c>
      <c r="R162" s="36">
        <f t="shared" si="5"/>
        <v>0</v>
      </c>
      <c r="S162" s="44">
        <f t="shared" si="5"/>
        <v>540000000</v>
      </c>
      <c r="T162" s="241" t="e">
        <f>SUM(#REF!)</f>
        <v>#REF!</v>
      </c>
      <c r="U162" s="7"/>
    </row>
    <row r="163" spans="1:21" ht="15.75">
      <c r="A163" s="5"/>
      <c r="C163" s="62" t="s">
        <v>23</v>
      </c>
      <c r="D163" s="3"/>
      <c r="E163" s="3"/>
      <c r="F163" s="3"/>
      <c r="G163" s="3"/>
      <c r="H163" s="3"/>
      <c r="T163" s="239">
        <f>I163-O163</f>
        <v>0</v>
      </c>
      <c r="U163" s="7"/>
    </row>
    <row r="164" spans="3:21" ht="15.75">
      <c r="C164" s="610" t="s">
        <v>59</v>
      </c>
      <c r="D164" s="611"/>
      <c r="E164" s="611"/>
      <c r="F164" s="611"/>
      <c r="G164" s="611"/>
      <c r="H164" s="611"/>
      <c r="T164" s="239">
        <f>I164-O164</f>
        <v>0</v>
      </c>
      <c r="U164" s="7"/>
    </row>
    <row r="165" spans="14:21" ht="15.75">
      <c r="N165" s="1"/>
      <c r="O165" s="542" t="s">
        <v>60</v>
      </c>
      <c r="P165" s="542"/>
      <c r="Q165" s="542"/>
      <c r="R165" s="542"/>
      <c r="S165" s="542"/>
      <c r="T165" s="239"/>
      <c r="U165" s="7"/>
    </row>
    <row r="166" spans="3:21" ht="15.75">
      <c r="C166" s="16"/>
      <c r="D166" s="536" t="s">
        <v>24</v>
      </c>
      <c r="E166" s="536"/>
      <c r="F166" s="536"/>
      <c r="G166" s="536"/>
      <c r="H166" s="25"/>
      <c r="I166" s="536" t="s">
        <v>25</v>
      </c>
      <c r="J166" s="606"/>
      <c r="K166" s="606"/>
      <c r="L166" s="606"/>
      <c r="M166" s="606"/>
      <c r="N166" s="606"/>
      <c r="O166" s="536" t="s">
        <v>26</v>
      </c>
      <c r="P166" s="536"/>
      <c r="Q166" s="536"/>
      <c r="R166" s="536"/>
      <c r="S166" s="536"/>
      <c r="T166" s="239"/>
      <c r="U166" s="7"/>
    </row>
    <row r="167" spans="3:21" ht="15.75">
      <c r="C167" s="17"/>
      <c r="D167" s="542" t="s">
        <v>43</v>
      </c>
      <c r="E167" s="542"/>
      <c r="F167" s="542"/>
      <c r="G167" s="542"/>
      <c r="H167" s="21"/>
      <c r="I167" s="542" t="s">
        <v>43</v>
      </c>
      <c r="J167" s="543"/>
      <c r="K167" s="543"/>
      <c r="L167" s="543"/>
      <c r="M167" s="543"/>
      <c r="N167" s="543"/>
      <c r="O167" s="542" t="s">
        <v>44</v>
      </c>
      <c r="P167" s="542"/>
      <c r="Q167" s="542"/>
      <c r="R167" s="542"/>
      <c r="S167" s="542"/>
      <c r="T167" s="239"/>
      <c r="U167" s="7"/>
    </row>
    <row r="168" spans="20:21" ht="15">
      <c r="T168" s="239"/>
      <c r="U168" s="7"/>
    </row>
    <row r="169" spans="20:21" ht="15">
      <c r="T169" s="239">
        <f>I169-O169</f>
        <v>0</v>
      </c>
      <c r="U169" s="7"/>
    </row>
    <row r="170" spans="20:21" ht="15">
      <c r="T170" s="239">
        <f>I170-O170</f>
        <v>0</v>
      </c>
      <c r="U170" s="7"/>
    </row>
    <row r="171" spans="20:21" ht="15">
      <c r="T171" s="239">
        <f>I171-O171</f>
        <v>0</v>
      </c>
      <c r="U171" s="7"/>
    </row>
    <row r="172" spans="2:21" s="12" customFormat="1" ht="15.75">
      <c r="B172" s="25"/>
      <c r="C172" s="26"/>
      <c r="D172" s="536" t="s">
        <v>45</v>
      </c>
      <c r="E172" s="536"/>
      <c r="F172" s="536"/>
      <c r="G172" s="536"/>
      <c r="H172" s="25"/>
      <c r="I172" s="536" t="s">
        <v>41</v>
      </c>
      <c r="J172" s="606"/>
      <c r="K172" s="606"/>
      <c r="L172" s="606"/>
      <c r="M172" s="606"/>
      <c r="N172" s="606"/>
      <c r="O172" s="536" t="s">
        <v>757</v>
      </c>
      <c r="P172" s="536"/>
      <c r="Q172" s="536"/>
      <c r="R172" s="536"/>
      <c r="S172" s="536"/>
      <c r="T172" s="239"/>
      <c r="U172" s="59"/>
    </row>
    <row r="173" spans="1:20" s="56" customFormat="1" ht="15.75">
      <c r="A173" s="61" t="s">
        <v>61</v>
      </c>
      <c r="F173" s="60"/>
      <c r="K173" s="588" t="s">
        <v>46</v>
      </c>
      <c r="L173" s="588"/>
      <c r="M173" s="588"/>
      <c r="N173" s="588"/>
      <c r="O173" s="588"/>
      <c r="P173" s="588"/>
      <c r="Q173" s="588"/>
      <c r="R173" s="588"/>
      <c r="S173" s="588"/>
      <c r="T173" s="239">
        <f aca="true" t="shared" si="6" ref="T173:T178">I173-O173</f>
        <v>0</v>
      </c>
    </row>
    <row r="174" spans="1:20" s="56" customFormat="1" ht="15.75">
      <c r="A174" s="56" t="s">
        <v>63</v>
      </c>
      <c r="F174" s="60"/>
      <c r="K174" s="587" t="s">
        <v>58</v>
      </c>
      <c r="L174" s="587"/>
      <c r="M174" s="587"/>
      <c r="N174" s="587"/>
      <c r="O174" s="587"/>
      <c r="P174" s="587"/>
      <c r="Q174" s="587"/>
      <c r="R174" s="587"/>
      <c r="S174" s="587"/>
      <c r="T174" s="239">
        <f t="shared" si="6"/>
        <v>0</v>
      </c>
    </row>
    <row r="175" spans="1:21" ht="23.25" customHeight="1">
      <c r="A175" s="635" t="s">
        <v>7</v>
      </c>
      <c r="B175" s="636"/>
      <c r="C175" s="636"/>
      <c r="D175" s="636"/>
      <c r="E175" s="636"/>
      <c r="F175" s="636"/>
      <c r="G175" s="636"/>
      <c r="H175" s="636"/>
      <c r="I175" s="636"/>
      <c r="J175" s="636"/>
      <c r="K175" s="636"/>
      <c r="L175" s="636"/>
      <c r="M175" s="636"/>
      <c r="N175" s="636"/>
      <c r="O175" s="636"/>
      <c r="P175" s="636"/>
      <c r="Q175" s="636"/>
      <c r="R175" s="636"/>
      <c r="S175" s="636"/>
      <c r="T175" s="239">
        <f t="shared" si="6"/>
        <v>0</v>
      </c>
      <c r="U175" s="7"/>
    </row>
    <row r="176" spans="1:21" ht="15.75" customHeight="1">
      <c r="A176" s="629" t="s">
        <v>437</v>
      </c>
      <c r="B176" s="630"/>
      <c r="C176" s="630"/>
      <c r="D176" s="630"/>
      <c r="E176" s="630"/>
      <c r="F176" s="630"/>
      <c r="G176" s="630"/>
      <c r="H176" s="630"/>
      <c r="I176" s="630"/>
      <c r="J176" s="630"/>
      <c r="K176" s="630"/>
      <c r="L176" s="630"/>
      <c r="M176" s="630"/>
      <c r="N176" s="630"/>
      <c r="O176" s="630"/>
      <c r="P176" s="630"/>
      <c r="Q176" s="630"/>
      <c r="R176" s="630"/>
      <c r="S176" s="630"/>
      <c r="T176" s="239">
        <f t="shared" si="6"/>
        <v>0</v>
      </c>
      <c r="U176" s="7"/>
    </row>
    <row r="177" spans="1:20" ht="18.75" customHeight="1">
      <c r="A177" s="631" t="s">
        <v>51</v>
      </c>
      <c r="B177" s="632"/>
      <c r="C177" s="632"/>
      <c r="D177" s="632"/>
      <c r="E177" s="632"/>
      <c r="F177" s="632"/>
      <c r="G177" s="632"/>
      <c r="H177" s="632"/>
      <c r="I177" s="632"/>
      <c r="J177" s="632"/>
      <c r="K177" s="632"/>
      <c r="L177" s="632"/>
      <c r="M177" s="632"/>
      <c r="N177" s="632"/>
      <c r="O177" s="632"/>
      <c r="P177" s="632"/>
      <c r="Q177" s="632"/>
      <c r="R177" s="632"/>
      <c r="S177" s="632"/>
      <c r="T177" s="239">
        <f t="shared" si="6"/>
        <v>0</v>
      </c>
    </row>
    <row r="178" spans="1:20" ht="15.75">
      <c r="A178" s="620" t="s">
        <v>8</v>
      </c>
      <c r="B178" s="625" t="s">
        <v>9</v>
      </c>
      <c r="C178" s="626"/>
      <c r="D178" s="626"/>
      <c r="E178" s="626"/>
      <c r="F178" s="626"/>
      <c r="G178" s="626"/>
      <c r="H178" s="626"/>
      <c r="I178" s="626"/>
      <c r="J178" s="617" t="s">
        <v>57</v>
      </c>
      <c r="K178" s="618"/>
      <c r="L178" s="618"/>
      <c r="M178" s="618"/>
      <c r="N178" s="618"/>
      <c r="O178" s="619"/>
      <c r="P178" s="617" t="s">
        <v>10</v>
      </c>
      <c r="Q178" s="618"/>
      <c r="R178" s="618"/>
      <c r="S178" s="619"/>
      <c r="T178" s="239">
        <f t="shared" si="6"/>
        <v>0</v>
      </c>
    </row>
    <row r="179" spans="1:20" ht="15" customHeight="1">
      <c r="A179" s="622"/>
      <c r="B179" s="620" t="s">
        <v>11</v>
      </c>
      <c r="C179" s="622"/>
      <c r="D179" s="620" t="s">
        <v>12</v>
      </c>
      <c r="E179" s="620" t="s">
        <v>13</v>
      </c>
      <c r="F179" s="623" t="s">
        <v>62</v>
      </c>
      <c r="G179" s="620" t="s">
        <v>14</v>
      </c>
      <c r="H179" s="620" t="s">
        <v>47</v>
      </c>
      <c r="I179" s="620" t="s">
        <v>15</v>
      </c>
      <c r="J179" s="620" t="s">
        <v>48</v>
      </c>
      <c r="K179" s="622"/>
      <c r="L179" s="620" t="s">
        <v>49</v>
      </c>
      <c r="M179" s="622"/>
      <c r="N179" s="620" t="s">
        <v>441</v>
      </c>
      <c r="O179" s="620" t="s">
        <v>50</v>
      </c>
      <c r="P179" s="620" t="s">
        <v>11</v>
      </c>
      <c r="Q179" s="622"/>
      <c r="R179" s="620" t="s">
        <v>16</v>
      </c>
      <c r="S179" s="607" t="s">
        <v>17</v>
      </c>
      <c r="T179" s="239"/>
    </row>
    <row r="180" spans="1:20" ht="98.25" customHeight="1">
      <c r="A180" s="622"/>
      <c r="B180" s="4" t="s">
        <v>18</v>
      </c>
      <c r="C180" s="4" t="s">
        <v>19</v>
      </c>
      <c r="D180" s="621"/>
      <c r="E180" s="621"/>
      <c r="F180" s="624"/>
      <c r="G180" s="621"/>
      <c r="H180" s="621"/>
      <c r="I180" s="621"/>
      <c r="J180" s="4" t="s">
        <v>20</v>
      </c>
      <c r="K180" s="4" t="s">
        <v>21</v>
      </c>
      <c r="L180" s="250" t="s">
        <v>20</v>
      </c>
      <c r="M180" s="4" t="s">
        <v>21</v>
      </c>
      <c r="N180" s="621"/>
      <c r="O180" s="621"/>
      <c r="P180" s="4" t="s">
        <v>18</v>
      </c>
      <c r="Q180" s="4" t="s">
        <v>19</v>
      </c>
      <c r="R180" s="621"/>
      <c r="S180" s="608"/>
      <c r="T180" s="239">
        <f>I180-O180</f>
        <v>0</v>
      </c>
    </row>
    <row r="181" spans="1:20" s="56" customFormat="1" ht="15" customHeight="1">
      <c r="A181" s="6" t="s">
        <v>0</v>
      </c>
      <c r="B181" s="6" t="s">
        <v>1</v>
      </c>
      <c r="C181" s="6" t="s">
        <v>2</v>
      </c>
      <c r="D181" s="6" t="s">
        <v>3</v>
      </c>
      <c r="E181" s="6" t="s">
        <v>4</v>
      </c>
      <c r="F181" s="53" t="s">
        <v>5</v>
      </c>
      <c r="G181" s="6" t="s">
        <v>6</v>
      </c>
      <c r="H181" s="6" t="s">
        <v>53</v>
      </c>
      <c r="I181" s="6">
        <v>1</v>
      </c>
      <c r="J181" s="6">
        <v>2</v>
      </c>
      <c r="K181" s="6">
        <v>3</v>
      </c>
      <c r="L181" s="6">
        <v>4</v>
      </c>
      <c r="M181" s="6">
        <v>5</v>
      </c>
      <c r="N181" s="6">
        <v>6</v>
      </c>
      <c r="O181" s="6">
        <v>7</v>
      </c>
      <c r="P181" s="6" t="s">
        <v>54</v>
      </c>
      <c r="Q181" s="6" t="s">
        <v>55</v>
      </c>
      <c r="R181" s="6" t="s">
        <v>56</v>
      </c>
      <c r="S181" s="6">
        <v>8</v>
      </c>
      <c r="T181" s="257"/>
    </row>
    <row r="182" spans="1:21" ht="38.25">
      <c r="A182" s="209" t="s">
        <v>27</v>
      </c>
      <c r="B182" s="29"/>
      <c r="C182" s="33"/>
      <c r="D182" s="235" t="s">
        <v>493</v>
      </c>
      <c r="E182" s="28"/>
      <c r="F182" s="28">
        <v>2014</v>
      </c>
      <c r="G182" s="13"/>
      <c r="H182" s="13"/>
      <c r="I182" s="30">
        <v>9730000</v>
      </c>
      <c r="J182" s="32"/>
      <c r="K182" s="30"/>
      <c r="L182" s="244">
        <v>0.2</v>
      </c>
      <c r="M182" s="30">
        <f>I182*L182</f>
        <v>1946000</v>
      </c>
      <c r="N182" s="208"/>
      <c r="O182" s="30">
        <v>9730000</v>
      </c>
      <c r="P182" s="14"/>
      <c r="Q182" s="14"/>
      <c r="R182" s="14"/>
      <c r="S182" s="14"/>
      <c r="T182" s="242"/>
      <c r="U182" s="7"/>
    </row>
    <row r="183" spans="1:21" ht="38.25">
      <c r="A183" s="209" t="s">
        <v>30</v>
      </c>
      <c r="B183" s="198"/>
      <c r="C183" s="95"/>
      <c r="D183" s="135" t="s">
        <v>96</v>
      </c>
      <c r="E183" s="141"/>
      <c r="F183" s="28">
        <v>2014</v>
      </c>
      <c r="G183" s="6"/>
      <c r="H183" s="6"/>
      <c r="I183" s="194">
        <v>197912800</v>
      </c>
      <c r="J183" s="206"/>
      <c r="K183" s="194"/>
      <c r="L183" s="246">
        <v>0.2</v>
      </c>
      <c r="M183" s="30">
        <f aca="true" t="shared" si="7" ref="M183:M188">I183*L183</f>
        <v>39582560</v>
      </c>
      <c r="N183" s="194">
        <v>-16525719</v>
      </c>
      <c r="O183" s="194">
        <v>197912800</v>
      </c>
      <c r="P183" s="19"/>
      <c r="Q183" s="19"/>
      <c r="R183" s="19"/>
      <c r="S183" s="19"/>
      <c r="T183" s="242"/>
      <c r="U183" s="7"/>
    </row>
    <row r="184" spans="1:21" ht="51">
      <c r="A184" s="209" t="s">
        <v>32</v>
      </c>
      <c r="B184" s="198"/>
      <c r="C184" s="95"/>
      <c r="D184" s="135" t="s">
        <v>97</v>
      </c>
      <c r="E184" s="141"/>
      <c r="F184" s="28">
        <v>2014</v>
      </c>
      <c r="G184" s="6"/>
      <c r="H184" s="6"/>
      <c r="I184" s="194">
        <v>60000000</v>
      </c>
      <c r="J184" s="206"/>
      <c r="K184" s="194"/>
      <c r="L184" s="246">
        <v>0.2</v>
      </c>
      <c r="M184" s="30">
        <f t="shared" si="7"/>
        <v>12000000</v>
      </c>
      <c r="N184" s="195">
        <v>12000000</v>
      </c>
      <c r="O184" s="194">
        <v>52650000</v>
      </c>
      <c r="P184" s="19"/>
      <c r="Q184" s="19"/>
      <c r="R184" s="19"/>
      <c r="S184" s="19"/>
      <c r="T184" s="242"/>
      <c r="U184" s="7"/>
    </row>
    <row r="185" spans="1:21" ht="63.75">
      <c r="A185" s="209" t="s">
        <v>33</v>
      </c>
      <c r="B185" s="198"/>
      <c r="C185" s="95"/>
      <c r="D185" s="135" t="s">
        <v>98</v>
      </c>
      <c r="E185" s="141"/>
      <c r="F185" s="28">
        <v>2014</v>
      </c>
      <c r="G185" s="6"/>
      <c r="H185" s="6"/>
      <c r="I185" s="194">
        <v>50000000</v>
      </c>
      <c r="J185" s="206"/>
      <c r="K185" s="194"/>
      <c r="L185" s="246">
        <v>0.125</v>
      </c>
      <c r="M185" s="30">
        <f t="shared" si="7"/>
        <v>6250000</v>
      </c>
      <c r="N185" s="195">
        <v>6250000</v>
      </c>
      <c r="O185" s="194">
        <v>40125000</v>
      </c>
      <c r="P185" s="19"/>
      <c r="Q185" s="19"/>
      <c r="R185" s="19"/>
      <c r="S185" s="19"/>
      <c r="T185" s="242"/>
      <c r="U185" s="7"/>
    </row>
    <row r="186" spans="1:21" ht="63.75">
      <c r="A186" s="209" t="s">
        <v>34</v>
      </c>
      <c r="B186" s="198"/>
      <c r="C186" s="95"/>
      <c r="D186" s="135" t="s">
        <v>99</v>
      </c>
      <c r="E186" s="141"/>
      <c r="F186" s="28">
        <v>2014</v>
      </c>
      <c r="G186" s="6"/>
      <c r="H186" s="6"/>
      <c r="I186" s="194">
        <v>100000000</v>
      </c>
      <c r="J186" s="206"/>
      <c r="K186" s="194"/>
      <c r="L186" s="246">
        <v>0.125</v>
      </c>
      <c r="M186" s="30">
        <f t="shared" si="7"/>
        <v>12500000</v>
      </c>
      <c r="N186" s="195">
        <v>12500000</v>
      </c>
      <c r="O186" s="194">
        <v>80250000</v>
      </c>
      <c r="P186" s="19"/>
      <c r="Q186" s="19"/>
      <c r="R186" s="19"/>
      <c r="S186" s="19"/>
      <c r="T186" s="242"/>
      <c r="U186" s="7"/>
    </row>
    <row r="187" spans="1:21" ht="63.75">
      <c r="A187" s="209" t="s">
        <v>35</v>
      </c>
      <c r="B187" s="198"/>
      <c r="C187" s="95"/>
      <c r="D187" s="135" t="s">
        <v>100</v>
      </c>
      <c r="E187" s="141"/>
      <c r="F187" s="28">
        <v>2014</v>
      </c>
      <c r="G187" s="6"/>
      <c r="H187" s="6"/>
      <c r="I187" s="194">
        <v>60000000</v>
      </c>
      <c r="J187" s="206"/>
      <c r="K187" s="194"/>
      <c r="L187" s="246">
        <v>0.125</v>
      </c>
      <c r="M187" s="30">
        <f t="shared" si="7"/>
        <v>7500000</v>
      </c>
      <c r="N187" s="195">
        <v>7500000</v>
      </c>
      <c r="O187" s="194">
        <v>48150000</v>
      </c>
      <c r="P187" s="19"/>
      <c r="Q187" s="19"/>
      <c r="R187" s="19"/>
      <c r="S187" s="19"/>
      <c r="T187" s="242"/>
      <c r="U187" s="7"/>
    </row>
    <row r="188" spans="1:21" ht="63.75">
      <c r="A188" s="209" t="s">
        <v>31</v>
      </c>
      <c r="B188" s="198"/>
      <c r="C188" s="95"/>
      <c r="D188" s="135" t="s">
        <v>101</v>
      </c>
      <c r="E188" s="141"/>
      <c r="F188" s="28">
        <v>2014</v>
      </c>
      <c r="G188" s="6"/>
      <c r="H188" s="6"/>
      <c r="I188" s="194">
        <v>60000000</v>
      </c>
      <c r="J188" s="206"/>
      <c r="K188" s="194"/>
      <c r="L188" s="246">
        <v>0.125</v>
      </c>
      <c r="M188" s="30">
        <f t="shared" si="7"/>
        <v>7500000</v>
      </c>
      <c r="N188" s="195">
        <v>7500000</v>
      </c>
      <c r="O188" s="194">
        <v>48150000</v>
      </c>
      <c r="P188" s="19"/>
      <c r="Q188" s="19"/>
      <c r="R188" s="19"/>
      <c r="S188" s="19"/>
      <c r="T188" s="242"/>
      <c r="U188" s="7"/>
    </row>
    <row r="189" spans="1:21" ht="15.75">
      <c r="A189" s="41"/>
      <c r="B189" s="42"/>
      <c r="C189" s="42"/>
      <c r="D189" s="43" t="s">
        <v>22</v>
      </c>
      <c r="E189" s="37"/>
      <c r="F189" s="35"/>
      <c r="G189" s="37"/>
      <c r="H189" s="37"/>
      <c r="I189" s="44">
        <f>SUM(I182:I188)</f>
        <v>537642800</v>
      </c>
      <c r="J189" s="44">
        <f>SUM(J182:J188)</f>
        <v>0</v>
      </c>
      <c r="K189" s="44">
        <f>SUM(K182:K188)</f>
        <v>0</v>
      </c>
      <c r="L189" s="247"/>
      <c r="M189" s="44">
        <f aca="true" t="shared" si="8" ref="M189:T189">SUM(M182:M188)</f>
        <v>87278560</v>
      </c>
      <c r="N189" s="44">
        <f t="shared" si="8"/>
        <v>29224281</v>
      </c>
      <c r="O189" s="44">
        <f t="shared" si="8"/>
        <v>476967800</v>
      </c>
      <c r="P189" s="44">
        <f t="shared" si="8"/>
        <v>0</v>
      </c>
      <c r="Q189" s="44">
        <f t="shared" si="8"/>
        <v>0</v>
      </c>
      <c r="R189" s="44">
        <f t="shared" si="8"/>
        <v>0</v>
      </c>
      <c r="S189" s="44">
        <f t="shared" si="8"/>
        <v>0</v>
      </c>
      <c r="T189" s="240">
        <f t="shared" si="8"/>
        <v>0</v>
      </c>
      <c r="U189" s="7"/>
    </row>
    <row r="190" spans="1:21" ht="18.75" customHeight="1">
      <c r="A190" s="5"/>
      <c r="C190" s="62" t="s">
        <v>23</v>
      </c>
      <c r="D190" s="3"/>
      <c r="E190" s="3"/>
      <c r="F190" s="3"/>
      <c r="G190" s="3"/>
      <c r="H190" s="3"/>
      <c r="T190" s="239"/>
      <c r="U190" s="7"/>
    </row>
    <row r="191" spans="3:21" ht="17.25" customHeight="1">
      <c r="C191" s="610" t="s">
        <v>59</v>
      </c>
      <c r="D191" s="611"/>
      <c r="E191" s="611"/>
      <c r="F191" s="611"/>
      <c r="G191" s="611"/>
      <c r="H191" s="611"/>
      <c r="U191" s="7"/>
    </row>
    <row r="192" spans="14:21" ht="15.75">
      <c r="N192" s="1"/>
      <c r="O192" s="542" t="s">
        <v>60</v>
      </c>
      <c r="P192" s="542"/>
      <c r="Q192" s="542"/>
      <c r="R192" s="542"/>
      <c r="S192" s="542"/>
      <c r="T192" s="239"/>
      <c r="U192" s="7"/>
    </row>
    <row r="193" spans="3:21" ht="15.75">
      <c r="C193" s="16"/>
      <c r="D193" s="536" t="s">
        <v>24</v>
      </c>
      <c r="E193" s="536"/>
      <c r="F193" s="536"/>
      <c r="G193" s="536"/>
      <c r="H193" s="25"/>
      <c r="I193" s="536" t="s">
        <v>25</v>
      </c>
      <c r="J193" s="606"/>
      <c r="K193" s="606"/>
      <c r="L193" s="606"/>
      <c r="M193" s="606"/>
      <c r="N193" s="606"/>
      <c r="O193" s="536" t="s">
        <v>26</v>
      </c>
      <c r="P193" s="536"/>
      <c r="Q193" s="536"/>
      <c r="R193" s="536"/>
      <c r="S193" s="536"/>
      <c r="U193" s="7"/>
    </row>
    <row r="194" spans="3:21" ht="15.75">
      <c r="C194" s="17"/>
      <c r="D194" s="542" t="s">
        <v>43</v>
      </c>
      <c r="E194" s="542"/>
      <c r="F194" s="542"/>
      <c r="G194" s="542"/>
      <c r="H194" s="21"/>
      <c r="I194" s="542" t="s">
        <v>43</v>
      </c>
      <c r="J194" s="543"/>
      <c r="K194" s="543"/>
      <c r="L194" s="543"/>
      <c r="M194" s="543"/>
      <c r="N194" s="543"/>
      <c r="O194" s="542" t="s">
        <v>44</v>
      </c>
      <c r="P194" s="542"/>
      <c r="Q194" s="542"/>
      <c r="R194" s="542"/>
      <c r="S194" s="542"/>
      <c r="U194" s="7"/>
    </row>
    <row r="195" ht="15">
      <c r="U195" s="7"/>
    </row>
    <row r="196" spans="9:21" ht="15">
      <c r="I196" s="52"/>
      <c r="J196" s="2"/>
      <c r="K196" s="2"/>
      <c r="L196" s="251"/>
      <c r="M196" s="2"/>
      <c r="U196" s="7"/>
    </row>
    <row r="197" spans="9:21" ht="15">
      <c r="I197" s="52"/>
      <c r="J197" s="2"/>
      <c r="K197" s="2"/>
      <c r="L197" s="251"/>
      <c r="M197" s="2"/>
      <c r="U197" s="7"/>
    </row>
    <row r="198" spans="9:21" ht="15">
      <c r="I198" s="52"/>
      <c r="J198" s="2"/>
      <c r="K198" s="2"/>
      <c r="L198" s="251"/>
      <c r="M198" s="2"/>
      <c r="U198" s="7"/>
    </row>
    <row r="199" spans="2:21" s="12" customFormat="1" ht="15.75">
      <c r="B199" s="25"/>
      <c r="C199" s="26"/>
      <c r="D199" s="536" t="s">
        <v>45</v>
      </c>
      <c r="E199" s="536"/>
      <c r="F199" s="536"/>
      <c r="G199" s="536"/>
      <c r="H199" s="25"/>
      <c r="I199" s="536" t="s">
        <v>41</v>
      </c>
      <c r="J199" s="606"/>
      <c r="K199" s="606"/>
      <c r="L199" s="606"/>
      <c r="M199" s="606"/>
      <c r="N199" s="606"/>
      <c r="O199" s="536" t="s">
        <v>757</v>
      </c>
      <c r="P199" s="536"/>
      <c r="Q199" s="536"/>
      <c r="R199" s="536"/>
      <c r="S199" s="536"/>
      <c r="T199" s="243"/>
      <c r="U199" s="59"/>
    </row>
    <row r="200" ht="15">
      <c r="U200" s="7"/>
    </row>
    <row r="201" spans="1:20" s="56" customFormat="1" ht="15.75">
      <c r="A201" s="61" t="s">
        <v>61</v>
      </c>
      <c r="F201" s="60"/>
      <c r="K201" s="588" t="s">
        <v>46</v>
      </c>
      <c r="L201" s="588"/>
      <c r="M201" s="588"/>
      <c r="N201" s="588"/>
      <c r="O201" s="588"/>
      <c r="P201" s="588"/>
      <c r="Q201" s="588"/>
      <c r="R201" s="588"/>
      <c r="S201" s="588"/>
      <c r="T201" s="236"/>
    </row>
    <row r="202" spans="1:20" s="56" customFormat="1" ht="15.75">
      <c r="A202" s="56" t="s">
        <v>63</v>
      </c>
      <c r="F202" s="60"/>
      <c r="K202" s="587" t="s">
        <v>58</v>
      </c>
      <c r="L202" s="587"/>
      <c r="M202" s="587"/>
      <c r="N202" s="587"/>
      <c r="O202" s="587"/>
      <c r="P202" s="587"/>
      <c r="Q202" s="587"/>
      <c r="R202" s="587"/>
      <c r="S202" s="587"/>
      <c r="T202" s="236"/>
    </row>
    <row r="203" spans="1:21" ht="29.25">
      <c r="A203" s="627" t="s">
        <v>7</v>
      </c>
      <c r="B203" s="628"/>
      <c r="C203" s="628"/>
      <c r="D203" s="628"/>
      <c r="E203" s="628"/>
      <c r="F203" s="628"/>
      <c r="G203" s="628"/>
      <c r="H203" s="628"/>
      <c r="I203" s="628"/>
      <c r="J203" s="628"/>
      <c r="K203" s="628"/>
      <c r="L203" s="628"/>
      <c r="M203" s="628"/>
      <c r="N203" s="628"/>
      <c r="O203" s="628"/>
      <c r="P203" s="628"/>
      <c r="Q203" s="628"/>
      <c r="R203" s="628"/>
      <c r="S203" s="628"/>
      <c r="U203" s="7"/>
    </row>
    <row r="204" spans="1:21" ht="18.75">
      <c r="A204" s="629" t="s">
        <v>456</v>
      </c>
      <c r="B204" s="630"/>
      <c r="C204" s="630"/>
      <c r="D204" s="630"/>
      <c r="E204" s="630"/>
      <c r="F204" s="630"/>
      <c r="G204" s="630"/>
      <c r="H204" s="630"/>
      <c r="I204" s="630"/>
      <c r="J204" s="630"/>
      <c r="K204" s="630"/>
      <c r="L204" s="630"/>
      <c r="M204" s="630"/>
      <c r="N204" s="630"/>
      <c r="O204" s="630"/>
      <c r="P204" s="630"/>
      <c r="Q204" s="630"/>
      <c r="R204" s="630"/>
      <c r="S204" s="630"/>
      <c r="U204" s="7"/>
    </row>
    <row r="205" spans="1:19" ht="18.75" customHeight="1">
      <c r="A205" s="631" t="s">
        <v>51</v>
      </c>
      <c r="B205" s="632"/>
      <c r="C205" s="632"/>
      <c r="D205" s="632"/>
      <c r="E205" s="632"/>
      <c r="F205" s="632"/>
      <c r="G205" s="632"/>
      <c r="H205" s="632"/>
      <c r="I205" s="632"/>
      <c r="J205" s="632"/>
      <c r="K205" s="632"/>
      <c r="L205" s="632"/>
      <c r="M205" s="632"/>
      <c r="N205" s="632"/>
      <c r="O205" s="632"/>
      <c r="P205" s="632"/>
      <c r="Q205" s="632"/>
      <c r="R205" s="632"/>
      <c r="S205" s="632"/>
    </row>
    <row r="206" spans="1:19" ht="15.75">
      <c r="A206" s="620" t="s">
        <v>8</v>
      </c>
      <c r="B206" s="625" t="s">
        <v>9</v>
      </c>
      <c r="C206" s="626"/>
      <c r="D206" s="626"/>
      <c r="E206" s="626"/>
      <c r="F206" s="626"/>
      <c r="G206" s="626"/>
      <c r="H206" s="626"/>
      <c r="I206" s="626"/>
      <c r="J206" s="617" t="s">
        <v>57</v>
      </c>
      <c r="K206" s="618"/>
      <c r="L206" s="618"/>
      <c r="M206" s="618"/>
      <c r="N206" s="618"/>
      <c r="O206" s="619"/>
      <c r="P206" s="617" t="s">
        <v>10</v>
      </c>
      <c r="Q206" s="618"/>
      <c r="R206" s="618"/>
      <c r="S206" s="619"/>
    </row>
    <row r="207" spans="1:19" ht="15" customHeight="1">
      <c r="A207" s="622"/>
      <c r="B207" s="620" t="s">
        <v>11</v>
      </c>
      <c r="C207" s="622"/>
      <c r="D207" s="620" t="s">
        <v>12</v>
      </c>
      <c r="E207" s="620" t="s">
        <v>13</v>
      </c>
      <c r="F207" s="623" t="s">
        <v>62</v>
      </c>
      <c r="G207" s="620" t="s">
        <v>14</v>
      </c>
      <c r="H207" s="620" t="s">
        <v>47</v>
      </c>
      <c r="I207" s="620" t="s">
        <v>15</v>
      </c>
      <c r="J207" s="620" t="s">
        <v>48</v>
      </c>
      <c r="K207" s="622"/>
      <c r="L207" s="620" t="s">
        <v>49</v>
      </c>
      <c r="M207" s="622"/>
      <c r="N207" s="620" t="s">
        <v>441</v>
      </c>
      <c r="O207" s="620" t="s">
        <v>50</v>
      </c>
      <c r="P207" s="620" t="s">
        <v>11</v>
      </c>
      <c r="Q207" s="622"/>
      <c r="R207" s="620" t="s">
        <v>16</v>
      </c>
      <c r="S207" s="607" t="s">
        <v>17</v>
      </c>
    </row>
    <row r="208" spans="1:19" ht="92.25" customHeight="1">
      <c r="A208" s="622"/>
      <c r="B208" s="4" t="s">
        <v>18</v>
      </c>
      <c r="C208" s="4" t="s">
        <v>19</v>
      </c>
      <c r="D208" s="621"/>
      <c r="E208" s="621"/>
      <c r="F208" s="624"/>
      <c r="G208" s="621"/>
      <c r="H208" s="621"/>
      <c r="I208" s="621"/>
      <c r="J208" s="4" t="s">
        <v>20</v>
      </c>
      <c r="K208" s="4" t="s">
        <v>21</v>
      </c>
      <c r="L208" s="250" t="s">
        <v>20</v>
      </c>
      <c r="M208" s="4" t="s">
        <v>21</v>
      </c>
      <c r="N208" s="621"/>
      <c r="O208" s="621"/>
      <c r="P208" s="4" t="s">
        <v>18</v>
      </c>
      <c r="Q208" s="4" t="s">
        <v>19</v>
      </c>
      <c r="R208" s="621"/>
      <c r="S208" s="608"/>
    </row>
    <row r="209" spans="1:20" s="27" customFormat="1" ht="18.75" customHeight="1">
      <c r="A209" s="6" t="s">
        <v>0</v>
      </c>
      <c r="B209" s="6" t="s">
        <v>1</v>
      </c>
      <c r="C209" s="6" t="s">
        <v>2</v>
      </c>
      <c r="D209" s="6" t="s">
        <v>3</v>
      </c>
      <c r="E209" s="6" t="s">
        <v>4</v>
      </c>
      <c r="F209" s="53" t="s">
        <v>5</v>
      </c>
      <c r="G209" s="6" t="s">
        <v>6</v>
      </c>
      <c r="H209" s="6" t="s">
        <v>53</v>
      </c>
      <c r="I209" s="6">
        <v>1</v>
      </c>
      <c r="J209" s="6">
        <v>2</v>
      </c>
      <c r="K209" s="6">
        <v>3</v>
      </c>
      <c r="L209" s="6">
        <v>4</v>
      </c>
      <c r="M209" s="6">
        <v>5</v>
      </c>
      <c r="N209" s="6">
        <v>6</v>
      </c>
      <c r="O209" s="6">
        <v>7</v>
      </c>
      <c r="P209" s="6" t="s">
        <v>54</v>
      </c>
      <c r="Q209" s="6" t="s">
        <v>55</v>
      </c>
      <c r="R209" s="6" t="s">
        <v>56</v>
      </c>
      <c r="S209" s="6">
        <v>8</v>
      </c>
      <c r="T209" s="238"/>
    </row>
    <row r="210" spans="1:21" ht="51">
      <c r="A210" s="193" t="s">
        <v>27</v>
      </c>
      <c r="B210" s="58"/>
      <c r="C210" s="50"/>
      <c r="D210" s="197" t="s">
        <v>116</v>
      </c>
      <c r="E210" s="50" t="s">
        <v>38</v>
      </c>
      <c r="F210" s="50">
        <v>1992</v>
      </c>
      <c r="G210" s="9"/>
      <c r="H210" s="15"/>
      <c r="I210" s="161">
        <v>344250000</v>
      </c>
      <c r="J210" s="51"/>
      <c r="K210" s="57"/>
      <c r="L210" s="252">
        <v>0.0667</v>
      </c>
      <c r="M210" s="57">
        <f>I210*L210</f>
        <v>22961475</v>
      </c>
      <c r="N210" s="202">
        <v>4664800</v>
      </c>
      <c r="O210" s="202">
        <v>344250000</v>
      </c>
      <c r="P210" s="9"/>
      <c r="Q210" s="9"/>
      <c r="R210" s="9"/>
      <c r="S210" s="9"/>
      <c r="T210" s="239">
        <f>I210-O210</f>
        <v>0</v>
      </c>
      <c r="U210" s="7"/>
    </row>
    <row r="211" spans="1:21" ht="38.25">
      <c r="A211" s="193" t="s">
        <v>30</v>
      </c>
      <c r="B211" s="198"/>
      <c r="C211" s="141"/>
      <c r="D211" s="135" t="s">
        <v>113</v>
      </c>
      <c r="E211" s="141" t="s">
        <v>494</v>
      </c>
      <c r="F211" s="141">
        <v>2014</v>
      </c>
      <c r="G211" s="40"/>
      <c r="H211" s="40"/>
      <c r="I211" s="161">
        <v>1161600000</v>
      </c>
      <c r="J211" s="193"/>
      <c r="K211" s="194"/>
      <c r="L211" s="246">
        <v>0.0667</v>
      </c>
      <c r="M211" s="194">
        <f>I211*L211</f>
        <v>77478720</v>
      </c>
      <c r="N211" s="203">
        <v>77478720</v>
      </c>
      <c r="O211" s="79">
        <v>426888000</v>
      </c>
      <c r="P211" s="40"/>
      <c r="Q211" s="40"/>
      <c r="R211" s="40"/>
      <c r="S211" s="40"/>
      <c r="U211" s="7"/>
    </row>
    <row r="212" spans="1:21" ht="63.75">
      <c r="A212" s="193" t="s">
        <v>32</v>
      </c>
      <c r="B212" s="199"/>
      <c r="C212" s="199"/>
      <c r="D212" s="135" t="s">
        <v>114</v>
      </c>
      <c r="E212" s="141" t="s">
        <v>38</v>
      </c>
      <c r="F212" s="141">
        <v>1999</v>
      </c>
      <c r="G212" s="40"/>
      <c r="H212" s="40"/>
      <c r="I212" s="161">
        <v>681404040</v>
      </c>
      <c r="J212" s="201"/>
      <c r="K212" s="200"/>
      <c r="L212" s="246">
        <v>0.0667</v>
      </c>
      <c r="M212" s="203">
        <f>I212*L212</f>
        <v>45449649.467999995</v>
      </c>
      <c r="N212" s="79">
        <v>0</v>
      </c>
      <c r="O212" s="203">
        <v>593326451</v>
      </c>
      <c r="P212" s="233" t="s">
        <v>508</v>
      </c>
      <c r="Q212" s="207">
        <v>44196</v>
      </c>
      <c r="R212" s="203" t="s">
        <v>448</v>
      </c>
      <c r="S212" s="194">
        <f>I212-O212</f>
        <v>88077589</v>
      </c>
      <c r="T212" s="269">
        <f>O212-M212</f>
        <v>547876801.5320001</v>
      </c>
      <c r="U212" s="7"/>
    </row>
    <row r="213" spans="1:21" ht="63.75">
      <c r="A213" s="193" t="s">
        <v>33</v>
      </c>
      <c r="B213" s="199"/>
      <c r="C213" s="199"/>
      <c r="D213" s="135" t="s">
        <v>117</v>
      </c>
      <c r="E213" s="141" t="s">
        <v>38</v>
      </c>
      <c r="F213" s="141">
        <v>2005</v>
      </c>
      <c r="G213" s="40"/>
      <c r="H213" s="40"/>
      <c r="I213" s="161">
        <v>923528140</v>
      </c>
      <c r="J213" s="201"/>
      <c r="K213" s="200"/>
      <c r="L213" s="246">
        <v>0.0667</v>
      </c>
      <c r="M213" s="203">
        <f>I213*L213</f>
        <v>61599326.93799999</v>
      </c>
      <c r="N213" s="79">
        <v>49581035</v>
      </c>
      <c r="O213" s="203">
        <v>923528140</v>
      </c>
      <c r="P213" s="40"/>
      <c r="Q213" s="40"/>
      <c r="R213" s="40"/>
      <c r="S213" s="40"/>
      <c r="U213" s="7"/>
    </row>
    <row r="214" spans="1:21" ht="63.75">
      <c r="A214" s="193" t="s">
        <v>34</v>
      </c>
      <c r="B214" s="199"/>
      <c r="C214" s="199"/>
      <c r="D214" s="135" t="s">
        <v>115</v>
      </c>
      <c r="E214" s="141" t="s">
        <v>38</v>
      </c>
      <c r="F214" s="141">
        <v>2006</v>
      </c>
      <c r="G214" s="40"/>
      <c r="H214" s="40"/>
      <c r="I214" s="161">
        <v>1014860870</v>
      </c>
      <c r="J214" s="201"/>
      <c r="K214" s="200"/>
      <c r="L214" s="246">
        <v>0.0667</v>
      </c>
      <c r="M214" s="203">
        <f>I214*L214</f>
        <v>67691220.029</v>
      </c>
      <c r="N214" s="79">
        <v>0</v>
      </c>
      <c r="O214" s="203">
        <v>931545723</v>
      </c>
      <c r="P214" s="233" t="s">
        <v>450</v>
      </c>
      <c r="Q214" s="207">
        <v>44075</v>
      </c>
      <c r="R214" s="203" t="s">
        <v>448</v>
      </c>
      <c r="S214" s="194">
        <f>I214-O214</f>
        <v>83315147</v>
      </c>
      <c r="T214" s="239">
        <f>S214+O214</f>
        <v>1014860870</v>
      </c>
      <c r="U214" s="7"/>
    </row>
    <row r="215" spans="1:21" ht="15.75">
      <c r="A215" s="38"/>
      <c r="B215" s="39"/>
      <c r="C215" s="39"/>
      <c r="D215" s="43" t="s">
        <v>22</v>
      </c>
      <c r="E215" s="40"/>
      <c r="F215" s="54"/>
      <c r="G215" s="40"/>
      <c r="H215" s="40"/>
      <c r="I215" s="44">
        <f>SUM(I210:I214)</f>
        <v>4125643050</v>
      </c>
      <c r="J215" s="44">
        <f aca="true" t="shared" si="9" ref="J215:S215">SUM(J210:J214)</f>
        <v>0</v>
      </c>
      <c r="K215" s="44">
        <f t="shared" si="9"/>
        <v>0</v>
      </c>
      <c r="L215" s="44">
        <f t="shared" si="9"/>
        <v>0.33349999999999996</v>
      </c>
      <c r="M215" s="44">
        <f t="shared" si="9"/>
        <v>275180391.435</v>
      </c>
      <c r="N215" s="44">
        <f t="shared" si="9"/>
        <v>131724555</v>
      </c>
      <c r="O215" s="44">
        <f t="shared" si="9"/>
        <v>3219538314</v>
      </c>
      <c r="P215" s="44">
        <f t="shared" si="9"/>
        <v>0</v>
      </c>
      <c r="Q215" s="44"/>
      <c r="R215" s="44">
        <f t="shared" si="9"/>
        <v>0</v>
      </c>
      <c r="S215" s="44">
        <f t="shared" si="9"/>
        <v>171392736</v>
      </c>
      <c r="T215" s="240">
        <f>SUM(T210:T213)</f>
        <v>547876801.5320001</v>
      </c>
      <c r="U215" s="7"/>
    </row>
    <row r="216" spans="1:8" ht="15.75">
      <c r="A216" s="5"/>
      <c r="C216" s="62" t="s">
        <v>23</v>
      </c>
      <c r="D216" s="3"/>
      <c r="E216" s="3"/>
      <c r="F216" s="3"/>
      <c r="G216" s="3"/>
      <c r="H216" s="3"/>
    </row>
    <row r="217" spans="3:8" ht="15.75">
      <c r="C217" s="610" t="s">
        <v>59</v>
      </c>
      <c r="D217" s="611"/>
      <c r="E217" s="611"/>
      <c r="F217" s="611"/>
      <c r="G217" s="611"/>
      <c r="H217" s="611"/>
    </row>
    <row r="218" spans="14:19" ht="15.75">
      <c r="N218" s="1"/>
      <c r="O218" s="542" t="s">
        <v>60</v>
      </c>
      <c r="P218" s="542"/>
      <c r="Q218" s="542"/>
      <c r="R218" s="542"/>
      <c r="S218" s="542"/>
    </row>
    <row r="219" spans="3:21" ht="15.75">
      <c r="C219" s="16"/>
      <c r="D219" s="536" t="s">
        <v>24</v>
      </c>
      <c r="E219" s="536"/>
      <c r="F219" s="536"/>
      <c r="G219" s="536"/>
      <c r="H219" s="25"/>
      <c r="I219" s="536" t="s">
        <v>25</v>
      </c>
      <c r="J219" s="606"/>
      <c r="K219" s="606"/>
      <c r="L219" s="606"/>
      <c r="M219" s="606"/>
      <c r="N219" s="606"/>
      <c r="O219" s="536" t="s">
        <v>26</v>
      </c>
      <c r="P219" s="536"/>
      <c r="Q219" s="536"/>
      <c r="R219" s="536"/>
      <c r="S219" s="536"/>
      <c r="U219" s="7"/>
    </row>
    <row r="220" spans="3:21" ht="15.75">
      <c r="C220" s="17"/>
      <c r="D220" s="542" t="s">
        <v>43</v>
      </c>
      <c r="E220" s="542"/>
      <c r="F220" s="542"/>
      <c r="G220" s="542"/>
      <c r="H220" s="21"/>
      <c r="I220" s="542" t="s">
        <v>43</v>
      </c>
      <c r="J220" s="543"/>
      <c r="K220" s="543"/>
      <c r="L220" s="543"/>
      <c r="M220" s="543"/>
      <c r="N220" s="543"/>
      <c r="O220" s="542" t="s">
        <v>44</v>
      </c>
      <c r="P220" s="542"/>
      <c r="Q220" s="542"/>
      <c r="R220" s="542"/>
      <c r="S220" s="542"/>
      <c r="U220" s="7"/>
    </row>
    <row r="221" ht="15">
      <c r="T221" s="239">
        <f>I215+I273</f>
        <v>86731894176</v>
      </c>
    </row>
    <row r="223" ht="15">
      <c r="T223" s="239" t="e">
        <f>T210+#REF!+#REF!+#REF!+#REF!+#REF!+#REF!+#REF!+#REF!+#REF!+#REF!+#REF!+#REF!+#REF!+#REF!+#REF!+#REF!+#REF!+#REF!+T10</f>
        <v>#REF!</v>
      </c>
    </row>
    <row r="225" spans="2:21" s="12" customFormat="1" ht="15.75">
      <c r="B225" s="25"/>
      <c r="C225" s="26"/>
      <c r="D225" s="536" t="s">
        <v>45</v>
      </c>
      <c r="E225" s="536"/>
      <c r="F225" s="536"/>
      <c r="G225" s="536"/>
      <c r="H225" s="25"/>
      <c r="I225" s="536" t="s">
        <v>41</v>
      </c>
      <c r="J225" s="606"/>
      <c r="K225" s="606"/>
      <c r="L225" s="606"/>
      <c r="M225" s="606"/>
      <c r="N225" s="606"/>
      <c r="O225" s="536" t="s">
        <v>757</v>
      </c>
      <c r="P225" s="536"/>
      <c r="Q225" s="536"/>
      <c r="R225" s="536"/>
      <c r="S225" s="536"/>
      <c r="T225" s="243"/>
      <c r="U225" s="59"/>
    </row>
    <row r="226" spans="1:20" s="56" customFormat="1" ht="15.75">
      <c r="A226" s="61" t="s">
        <v>61</v>
      </c>
      <c r="F226" s="60"/>
      <c r="K226" s="588" t="s">
        <v>46</v>
      </c>
      <c r="L226" s="588"/>
      <c r="M226" s="588"/>
      <c r="N226" s="588"/>
      <c r="O226" s="588"/>
      <c r="P226" s="588"/>
      <c r="Q226" s="588"/>
      <c r="R226" s="588"/>
      <c r="S226" s="588"/>
      <c r="T226" s="236"/>
    </row>
    <row r="227" spans="1:20" s="56" customFormat="1" ht="15.75">
      <c r="A227" s="56" t="s">
        <v>63</v>
      </c>
      <c r="F227" s="60"/>
      <c r="K227" s="587" t="s">
        <v>58</v>
      </c>
      <c r="L227" s="587"/>
      <c r="M227" s="587"/>
      <c r="N227" s="587"/>
      <c r="O227" s="587"/>
      <c r="P227" s="587"/>
      <c r="Q227" s="587"/>
      <c r="R227" s="587"/>
      <c r="S227" s="587"/>
      <c r="T227" s="236"/>
    </row>
    <row r="228" spans="1:21" ht="29.25">
      <c r="A228" s="627" t="s">
        <v>7</v>
      </c>
      <c r="B228" s="628"/>
      <c r="C228" s="628"/>
      <c r="D228" s="628"/>
      <c r="E228" s="628"/>
      <c r="F228" s="628"/>
      <c r="G228" s="628"/>
      <c r="H228" s="628"/>
      <c r="I228" s="628"/>
      <c r="J228" s="628"/>
      <c r="K228" s="628"/>
      <c r="L228" s="628"/>
      <c r="M228" s="628"/>
      <c r="N228" s="628"/>
      <c r="O228" s="628"/>
      <c r="P228" s="628"/>
      <c r="Q228" s="628"/>
      <c r="R228" s="628"/>
      <c r="S228" s="628"/>
      <c r="U228" s="7"/>
    </row>
    <row r="229" spans="1:21" ht="18.75">
      <c r="A229" s="629" t="s">
        <v>442</v>
      </c>
      <c r="B229" s="630"/>
      <c r="C229" s="630"/>
      <c r="D229" s="630"/>
      <c r="E229" s="630"/>
      <c r="F229" s="630"/>
      <c r="G229" s="630"/>
      <c r="H229" s="630"/>
      <c r="I229" s="630"/>
      <c r="J229" s="630"/>
      <c r="K229" s="630"/>
      <c r="L229" s="630"/>
      <c r="M229" s="630"/>
      <c r="N229" s="630"/>
      <c r="O229" s="630"/>
      <c r="P229" s="630"/>
      <c r="Q229" s="630"/>
      <c r="R229" s="630"/>
      <c r="S229" s="630"/>
      <c r="U229" s="7"/>
    </row>
    <row r="230" spans="1:19" ht="18.75" customHeight="1">
      <c r="A230" s="631" t="s">
        <v>51</v>
      </c>
      <c r="B230" s="632"/>
      <c r="C230" s="632"/>
      <c r="D230" s="632"/>
      <c r="E230" s="632"/>
      <c r="F230" s="632"/>
      <c r="G230" s="632"/>
      <c r="H230" s="632"/>
      <c r="I230" s="632"/>
      <c r="J230" s="632"/>
      <c r="K230" s="632"/>
      <c r="L230" s="632"/>
      <c r="M230" s="632"/>
      <c r="N230" s="632"/>
      <c r="O230" s="632"/>
      <c r="P230" s="632"/>
      <c r="Q230" s="632"/>
      <c r="R230" s="632"/>
      <c r="S230" s="632"/>
    </row>
    <row r="231" spans="1:20" s="20" customFormat="1" ht="12.75">
      <c r="A231" s="607" t="s">
        <v>8</v>
      </c>
      <c r="B231" s="612" t="s">
        <v>9</v>
      </c>
      <c r="C231" s="613"/>
      <c r="D231" s="613"/>
      <c r="E231" s="613"/>
      <c r="F231" s="613"/>
      <c r="G231" s="613"/>
      <c r="H231" s="613"/>
      <c r="I231" s="613"/>
      <c r="J231" s="614" t="s">
        <v>57</v>
      </c>
      <c r="K231" s="615"/>
      <c r="L231" s="615"/>
      <c r="M231" s="615"/>
      <c r="N231" s="615"/>
      <c r="O231" s="616"/>
      <c r="P231" s="614" t="s">
        <v>10</v>
      </c>
      <c r="Q231" s="615"/>
      <c r="R231" s="615"/>
      <c r="S231" s="616"/>
      <c r="T231" s="237"/>
    </row>
    <row r="232" spans="1:20" s="20" customFormat="1" ht="15" customHeight="1">
      <c r="A232" s="609"/>
      <c r="B232" s="607" t="s">
        <v>11</v>
      </c>
      <c r="C232" s="609"/>
      <c r="D232" s="607" t="s">
        <v>12</v>
      </c>
      <c r="E232" s="607" t="s">
        <v>13</v>
      </c>
      <c r="F232" s="607" t="s">
        <v>62</v>
      </c>
      <c r="G232" s="607" t="s">
        <v>14</v>
      </c>
      <c r="H232" s="607" t="s">
        <v>47</v>
      </c>
      <c r="I232" s="607" t="s">
        <v>15</v>
      </c>
      <c r="J232" s="607" t="s">
        <v>48</v>
      </c>
      <c r="K232" s="609"/>
      <c r="L232" s="607" t="s">
        <v>49</v>
      </c>
      <c r="M232" s="609"/>
      <c r="N232" s="607" t="s">
        <v>441</v>
      </c>
      <c r="O232" s="607" t="s">
        <v>50</v>
      </c>
      <c r="P232" s="607" t="s">
        <v>11</v>
      </c>
      <c r="Q232" s="609"/>
      <c r="R232" s="607" t="s">
        <v>16</v>
      </c>
      <c r="S232" s="607" t="s">
        <v>17</v>
      </c>
      <c r="T232" s="237"/>
    </row>
    <row r="233" spans="1:20" s="20" customFormat="1" ht="92.25" customHeight="1">
      <c r="A233" s="609"/>
      <c r="B233" s="259" t="s">
        <v>18</v>
      </c>
      <c r="C233" s="259" t="s">
        <v>19</v>
      </c>
      <c r="D233" s="608"/>
      <c r="E233" s="608"/>
      <c r="F233" s="608"/>
      <c r="G233" s="608"/>
      <c r="H233" s="608"/>
      <c r="I233" s="608"/>
      <c r="J233" s="259" t="s">
        <v>20</v>
      </c>
      <c r="K233" s="259" t="s">
        <v>21</v>
      </c>
      <c r="L233" s="260" t="s">
        <v>20</v>
      </c>
      <c r="M233" s="259" t="s">
        <v>21</v>
      </c>
      <c r="N233" s="608"/>
      <c r="O233" s="608"/>
      <c r="P233" s="259" t="s">
        <v>18</v>
      </c>
      <c r="Q233" s="259" t="s">
        <v>19</v>
      </c>
      <c r="R233" s="608"/>
      <c r="S233" s="608"/>
      <c r="T233" s="237"/>
    </row>
    <row r="234" spans="1:20" s="60" customFormat="1" ht="18.75" customHeight="1">
      <c r="A234" s="53" t="s">
        <v>0</v>
      </c>
      <c r="B234" s="53" t="s">
        <v>1</v>
      </c>
      <c r="C234" s="53" t="s">
        <v>2</v>
      </c>
      <c r="D234" s="53" t="s">
        <v>3</v>
      </c>
      <c r="E234" s="53" t="s">
        <v>4</v>
      </c>
      <c r="F234" s="53" t="s">
        <v>5</v>
      </c>
      <c r="G234" s="53" t="s">
        <v>6</v>
      </c>
      <c r="H234" s="53" t="s">
        <v>53</v>
      </c>
      <c r="I234" s="53">
        <v>1</v>
      </c>
      <c r="J234" s="53">
        <v>2</v>
      </c>
      <c r="K234" s="53">
        <v>3</v>
      </c>
      <c r="L234" s="53">
        <v>4</v>
      </c>
      <c r="M234" s="53">
        <v>5</v>
      </c>
      <c r="N234" s="53">
        <v>6</v>
      </c>
      <c r="O234" s="53">
        <v>7</v>
      </c>
      <c r="P234" s="53" t="s">
        <v>54</v>
      </c>
      <c r="Q234" s="53" t="s">
        <v>55</v>
      </c>
      <c r="R234" s="53" t="s">
        <v>56</v>
      </c>
      <c r="S234" s="53">
        <v>8</v>
      </c>
      <c r="T234" s="258"/>
    </row>
    <row r="235" spans="1:20" s="12" customFormat="1" ht="18.75" customHeight="1">
      <c r="A235" s="222"/>
      <c r="B235" s="223"/>
      <c r="C235" s="223"/>
      <c r="D235" s="222" t="s">
        <v>443</v>
      </c>
      <c r="E235" s="223"/>
      <c r="F235" s="224"/>
      <c r="G235" s="222"/>
      <c r="H235" s="223"/>
      <c r="I235" s="225">
        <f>SUM(I236:I243)</f>
        <v>20655809312</v>
      </c>
      <c r="J235" s="225">
        <f aca="true" t="shared" si="10" ref="J235:S235">SUM(J236:J243)</f>
        <v>0</v>
      </c>
      <c r="K235" s="225">
        <f t="shared" si="10"/>
        <v>0</v>
      </c>
      <c r="L235" s="253">
        <f t="shared" si="10"/>
        <v>0.4534999999999999</v>
      </c>
      <c r="M235" s="225">
        <f t="shared" si="10"/>
        <v>916330985.7298999</v>
      </c>
      <c r="N235" s="225">
        <f t="shared" si="10"/>
        <v>892631551.9348999</v>
      </c>
      <c r="O235" s="225">
        <f t="shared" si="10"/>
        <v>5681421797.934899</v>
      </c>
      <c r="P235" s="225">
        <f t="shared" si="10"/>
        <v>0</v>
      </c>
      <c r="Q235" s="225">
        <f t="shared" si="10"/>
        <v>0</v>
      </c>
      <c r="R235" s="225">
        <f t="shared" si="10"/>
        <v>0</v>
      </c>
      <c r="S235" s="225">
        <f t="shared" si="10"/>
        <v>0</v>
      </c>
      <c r="T235" s="243"/>
    </row>
    <row r="236" spans="1:21" ht="89.25">
      <c r="A236" s="193" t="s">
        <v>27</v>
      </c>
      <c r="B236" s="95"/>
      <c r="C236" s="141"/>
      <c r="D236" s="135" t="s">
        <v>647</v>
      </c>
      <c r="E236" s="141" t="s">
        <v>29</v>
      </c>
      <c r="F236" s="141">
        <v>2014</v>
      </c>
      <c r="G236" s="40"/>
      <c r="H236" s="40"/>
      <c r="I236" s="161">
        <v>15854764200</v>
      </c>
      <c r="J236" s="193"/>
      <c r="K236" s="194"/>
      <c r="L236" s="245">
        <v>0.04</v>
      </c>
      <c r="M236" s="194">
        <f>I236*L236</f>
        <v>634190568</v>
      </c>
      <c r="N236" s="203">
        <v>634190568</v>
      </c>
      <c r="O236" s="79">
        <v>3919228931</v>
      </c>
      <c r="P236" s="40"/>
      <c r="Q236" s="40"/>
      <c r="R236" s="40"/>
      <c r="S236" s="40"/>
      <c r="T236" s="239">
        <f>I236-O236</f>
        <v>11935535269</v>
      </c>
      <c r="U236" s="7"/>
    </row>
    <row r="237" spans="1:21" ht="89.25">
      <c r="A237" s="193" t="s">
        <v>30</v>
      </c>
      <c r="B237" s="198"/>
      <c r="C237" s="141"/>
      <c r="D237" s="135" t="s">
        <v>107</v>
      </c>
      <c r="E237" s="141" t="s">
        <v>29</v>
      </c>
      <c r="F237" s="141">
        <v>1996</v>
      </c>
      <c r="G237" s="40"/>
      <c r="H237" s="40"/>
      <c r="I237" s="161">
        <v>1186610178</v>
      </c>
      <c r="J237" s="193"/>
      <c r="K237" s="194"/>
      <c r="L237" s="245">
        <v>0.04</v>
      </c>
      <c r="M237" s="194">
        <f aca="true" t="shared" si="11" ref="M237:M246">I237*L237</f>
        <v>47464407.12</v>
      </c>
      <c r="N237" s="203">
        <v>47464407.12</v>
      </c>
      <c r="O237" s="79">
        <v>878471243.12</v>
      </c>
      <c r="P237" s="40"/>
      <c r="Q237" s="40"/>
      <c r="R237" s="40"/>
      <c r="S237" s="40"/>
      <c r="T237" s="239"/>
      <c r="U237" s="7"/>
    </row>
    <row r="238" spans="1:21" ht="51">
      <c r="A238" s="193" t="s">
        <v>32</v>
      </c>
      <c r="B238" s="199"/>
      <c r="C238" s="199"/>
      <c r="D238" s="135" t="s">
        <v>106</v>
      </c>
      <c r="E238" s="141" t="s">
        <v>29</v>
      </c>
      <c r="F238" s="141">
        <v>1993</v>
      </c>
      <c r="G238" s="40"/>
      <c r="H238" s="40"/>
      <c r="I238" s="161">
        <v>1116090830</v>
      </c>
      <c r="J238" s="201"/>
      <c r="K238" s="200"/>
      <c r="L238" s="245">
        <v>0.0667</v>
      </c>
      <c r="M238" s="194">
        <f t="shared" si="11"/>
        <v>74443258.361</v>
      </c>
      <c r="N238" s="204">
        <v>62553260.99999999</v>
      </c>
      <c r="O238" s="205">
        <v>240814091</v>
      </c>
      <c r="P238" s="40"/>
      <c r="Q238" s="40"/>
      <c r="R238" s="40"/>
      <c r="S238" s="40"/>
      <c r="U238" s="7"/>
    </row>
    <row r="239" spans="1:21" ht="63.75">
      <c r="A239" s="193" t="s">
        <v>33</v>
      </c>
      <c r="B239" s="199"/>
      <c r="C239" s="199"/>
      <c r="D239" s="135" t="s">
        <v>453</v>
      </c>
      <c r="E239" s="141" t="s">
        <v>29</v>
      </c>
      <c r="F239" s="141">
        <v>1999</v>
      </c>
      <c r="G239" s="40"/>
      <c r="H239" s="40"/>
      <c r="I239" s="161">
        <v>1185657047</v>
      </c>
      <c r="J239" s="201"/>
      <c r="K239" s="200"/>
      <c r="L239" s="245">
        <v>0.0667</v>
      </c>
      <c r="M239" s="194">
        <f t="shared" si="11"/>
        <v>79083325.0349</v>
      </c>
      <c r="N239" s="204">
        <v>79083325.0349</v>
      </c>
      <c r="O239" s="205">
        <v>266938805.0349</v>
      </c>
      <c r="P239" s="40"/>
      <c r="Q239" s="40"/>
      <c r="R239" s="40"/>
      <c r="S239" s="40"/>
      <c r="U239" s="7"/>
    </row>
    <row r="240" spans="1:21" ht="38.25">
      <c r="A240" s="193" t="s">
        <v>34</v>
      </c>
      <c r="B240" s="199"/>
      <c r="C240" s="199"/>
      <c r="D240" s="135" t="s">
        <v>108</v>
      </c>
      <c r="E240" s="141" t="s">
        <v>29</v>
      </c>
      <c r="F240" s="141">
        <v>1993</v>
      </c>
      <c r="G240" s="40"/>
      <c r="H240" s="40"/>
      <c r="I240" s="161">
        <v>87408320</v>
      </c>
      <c r="J240" s="201"/>
      <c r="K240" s="200"/>
      <c r="L240" s="245">
        <v>0.0667</v>
      </c>
      <c r="M240" s="194">
        <f t="shared" si="11"/>
        <v>5830134.943999999</v>
      </c>
      <c r="N240" s="204">
        <v>0</v>
      </c>
      <c r="O240" s="205">
        <v>87408320</v>
      </c>
      <c r="P240" s="40"/>
      <c r="Q240" s="40"/>
      <c r="R240" s="40"/>
      <c r="S240" s="40"/>
      <c r="U240" s="7"/>
    </row>
    <row r="241" spans="1:21" ht="38.25">
      <c r="A241" s="193" t="s">
        <v>35</v>
      </c>
      <c r="B241" s="199"/>
      <c r="C241" s="199"/>
      <c r="D241" s="135" t="s">
        <v>109</v>
      </c>
      <c r="E241" s="141" t="s">
        <v>29</v>
      </c>
      <c r="F241" s="141">
        <v>1993</v>
      </c>
      <c r="G241" s="40"/>
      <c r="H241" s="40"/>
      <c r="I241" s="161">
        <v>89644700</v>
      </c>
      <c r="J241" s="201"/>
      <c r="K241" s="200"/>
      <c r="L241" s="245">
        <v>0.0667</v>
      </c>
      <c r="M241" s="194">
        <f t="shared" si="11"/>
        <v>5979301.489999999</v>
      </c>
      <c r="N241" s="204">
        <v>0</v>
      </c>
      <c r="O241" s="205">
        <v>89644700</v>
      </c>
      <c r="P241" s="40"/>
      <c r="Q241" s="40"/>
      <c r="R241" s="40"/>
      <c r="S241" s="40"/>
      <c r="U241" s="7"/>
    </row>
    <row r="242" spans="1:21" ht="38.25">
      <c r="A242" s="193" t="s">
        <v>31</v>
      </c>
      <c r="B242" s="199"/>
      <c r="C242" s="199"/>
      <c r="D242" s="135" t="s">
        <v>110</v>
      </c>
      <c r="E242" s="141" t="s">
        <v>29</v>
      </c>
      <c r="F242" s="141">
        <v>2001</v>
      </c>
      <c r="G242" s="40"/>
      <c r="H242" s="40"/>
      <c r="I242" s="161">
        <v>239955037</v>
      </c>
      <c r="J242" s="201"/>
      <c r="K242" s="200"/>
      <c r="L242" s="245">
        <v>0.04</v>
      </c>
      <c r="M242" s="194">
        <f t="shared" si="11"/>
        <v>9598201.48</v>
      </c>
      <c r="N242" s="226">
        <v>9598201.48</v>
      </c>
      <c r="O242" s="205">
        <v>139173918.48</v>
      </c>
      <c r="P242" s="40"/>
      <c r="Q242" s="40"/>
      <c r="R242" s="40"/>
      <c r="S242" s="40"/>
      <c r="U242" s="7"/>
    </row>
    <row r="243" spans="1:21" ht="38.25">
      <c r="A243" s="193" t="s">
        <v>36</v>
      </c>
      <c r="B243" s="199"/>
      <c r="C243" s="199"/>
      <c r="D243" s="135" t="s">
        <v>227</v>
      </c>
      <c r="E243" s="141" t="s">
        <v>29</v>
      </c>
      <c r="F243" s="141">
        <v>2019</v>
      </c>
      <c r="G243" s="40"/>
      <c r="H243" s="40"/>
      <c r="I243" s="161">
        <v>895679000</v>
      </c>
      <c r="J243" s="201"/>
      <c r="K243" s="200"/>
      <c r="L243" s="245">
        <v>0.0667</v>
      </c>
      <c r="M243" s="194">
        <f t="shared" si="11"/>
        <v>59741789.3</v>
      </c>
      <c r="N243" s="226">
        <v>59741789.3</v>
      </c>
      <c r="O243" s="205">
        <v>59741789.3</v>
      </c>
      <c r="P243" s="40"/>
      <c r="Q243" s="40"/>
      <c r="R243" s="40"/>
      <c r="S243" s="40"/>
      <c r="U243" s="7"/>
    </row>
    <row r="244" spans="1:21" s="12" customFormat="1" ht="15.75">
      <c r="A244" s="220"/>
      <c r="B244" s="214"/>
      <c r="C244" s="214"/>
      <c r="D244" s="137" t="s">
        <v>444</v>
      </c>
      <c r="E244" s="37"/>
      <c r="F244" s="221"/>
      <c r="G244" s="37"/>
      <c r="H244" s="37"/>
      <c r="I244" s="162">
        <f aca="true" t="shared" si="12" ref="I244:O244">SUM(I245:I246)</f>
        <v>160918963</v>
      </c>
      <c r="J244" s="162">
        <f t="shared" si="12"/>
        <v>0</v>
      </c>
      <c r="K244" s="162">
        <f t="shared" si="12"/>
        <v>0</v>
      </c>
      <c r="L244" s="254">
        <f t="shared" si="12"/>
        <v>0.2</v>
      </c>
      <c r="M244" s="162">
        <f t="shared" si="12"/>
        <v>16091896.3</v>
      </c>
      <c r="N244" s="162">
        <f t="shared" si="12"/>
        <v>0</v>
      </c>
      <c r="O244" s="162">
        <f t="shared" si="12"/>
        <v>160918963</v>
      </c>
      <c r="P244" s="37"/>
      <c r="Q244" s="37"/>
      <c r="R244" s="37"/>
      <c r="S244" s="37"/>
      <c r="T244" s="243"/>
      <c r="U244" s="59"/>
    </row>
    <row r="245" spans="1:21" ht="38.25">
      <c r="A245" s="210" t="s">
        <v>27</v>
      </c>
      <c r="B245" s="199"/>
      <c r="C245" s="199"/>
      <c r="D245" s="135" t="s">
        <v>111</v>
      </c>
      <c r="E245" s="141" t="s">
        <v>29</v>
      </c>
      <c r="F245" s="141">
        <v>2001</v>
      </c>
      <c r="G245" s="40"/>
      <c r="H245" s="40"/>
      <c r="I245" s="161">
        <v>155577963</v>
      </c>
      <c r="J245" s="201"/>
      <c r="K245" s="200"/>
      <c r="L245" s="245">
        <v>0.1</v>
      </c>
      <c r="M245" s="194">
        <f t="shared" si="11"/>
        <v>15557796.3</v>
      </c>
      <c r="N245" s="205"/>
      <c r="O245" s="161">
        <v>155577963</v>
      </c>
      <c r="P245" s="40"/>
      <c r="Q245" s="40"/>
      <c r="R245" s="40"/>
      <c r="S245" s="40"/>
      <c r="U245" s="7"/>
    </row>
    <row r="246" spans="1:21" ht="25.5">
      <c r="A246" s="210" t="s">
        <v>30</v>
      </c>
      <c r="B246" s="199"/>
      <c r="C246" s="199"/>
      <c r="D246" s="135" t="s">
        <v>112</v>
      </c>
      <c r="E246" s="141" t="s">
        <v>29</v>
      </c>
      <c r="F246" s="141">
        <v>1996</v>
      </c>
      <c r="G246" s="40"/>
      <c r="H246" s="40"/>
      <c r="I246" s="161">
        <v>5341000</v>
      </c>
      <c r="J246" s="201"/>
      <c r="K246" s="200"/>
      <c r="L246" s="245">
        <v>0.1</v>
      </c>
      <c r="M246" s="194">
        <f t="shared" si="11"/>
        <v>534100</v>
      </c>
      <c r="N246" s="205"/>
      <c r="O246" s="161">
        <v>5341000</v>
      </c>
      <c r="P246" s="40"/>
      <c r="Q246" s="40"/>
      <c r="R246" s="40"/>
      <c r="S246" s="40"/>
      <c r="U246" s="7"/>
    </row>
    <row r="247" spans="1:21" ht="15.75">
      <c r="A247" s="38"/>
      <c r="B247" s="39"/>
      <c r="C247" s="39"/>
      <c r="D247" s="43" t="s">
        <v>22</v>
      </c>
      <c r="E247" s="40"/>
      <c r="F247" s="54"/>
      <c r="G247" s="40"/>
      <c r="H247" s="40"/>
      <c r="I247" s="44">
        <f>I244+I235</f>
        <v>20816728275</v>
      </c>
      <c r="J247" s="44">
        <f aca="true" t="shared" si="13" ref="J247:O247">J244+J235</f>
        <v>0</v>
      </c>
      <c r="K247" s="44">
        <f t="shared" si="13"/>
        <v>0</v>
      </c>
      <c r="L247" s="247">
        <f t="shared" si="13"/>
        <v>0.6535</v>
      </c>
      <c r="M247" s="44">
        <f t="shared" si="13"/>
        <v>932422882.0298998</v>
      </c>
      <c r="N247" s="44">
        <f t="shared" si="13"/>
        <v>892631551.9348999</v>
      </c>
      <c r="O247" s="44">
        <f t="shared" si="13"/>
        <v>5842340760.934899</v>
      </c>
      <c r="P247" s="44">
        <f>SUM(P236:P239)</f>
        <v>0</v>
      </c>
      <c r="Q247" s="44">
        <f>SUM(Q236:Q239)</f>
        <v>0</v>
      </c>
      <c r="R247" s="44">
        <f>SUM(R236:R239)</f>
        <v>0</v>
      </c>
      <c r="S247" s="44">
        <f>SUM(S236:S239)</f>
        <v>0</v>
      </c>
      <c r="T247" s="240">
        <f>SUM(T236:T239)</f>
        <v>11935535269</v>
      </c>
      <c r="U247" s="7"/>
    </row>
    <row r="248" spans="1:8" ht="15.75">
      <c r="A248" s="5"/>
      <c r="C248" s="62" t="s">
        <v>23</v>
      </c>
      <c r="D248" s="3"/>
      <c r="E248" s="3"/>
      <c r="F248" s="3"/>
      <c r="G248" s="3"/>
      <c r="H248" s="3"/>
    </row>
    <row r="249" spans="3:8" ht="15.75">
      <c r="C249" s="610" t="s">
        <v>59</v>
      </c>
      <c r="D249" s="611"/>
      <c r="E249" s="611"/>
      <c r="F249" s="611"/>
      <c r="G249" s="611"/>
      <c r="H249" s="611"/>
    </row>
    <row r="250" spans="14:19" ht="15.75">
      <c r="N250" s="1"/>
      <c r="O250" s="542" t="s">
        <v>60</v>
      </c>
      <c r="P250" s="542"/>
      <c r="Q250" s="542"/>
      <c r="R250" s="542"/>
      <c r="S250" s="542"/>
    </row>
    <row r="251" spans="3:21" ht="15.75">
      <c r="C251" s="16"/>
      <c r="D251" s="536" t="s">
        <v>24</v>
      </c>
      <c r="E251" s="536"/>
      <c r="F251" s="536"/>
      <c r="G251" s="536"/>
      <c r="H251" s="25"/>
      <c r="I251" s="536" t="s">
        <v>25</v>
      </c>
      <c r="J251" s="606"/>
      <c r="K251" s="606"/>
      <c r="L251" s="606"/>
      <c r="M251" s="606"/>
      <c r="N251" s="606"/>
      <c r="O251" s="536" t="s">
        <v>26</v>
      </c>
      <c r="P251" s="536"/>
      <c r="Q251" s="536"/>
      <c r="R251" s="536"/>
      <c r="S251" s="536"/>
      <c r="U251" s="7"/>
    </row>
    <row r="252" spans="3:21" ht="15.75">
      <c r="C252" s="17"/>
      <c r="D252" s="542" t="s">
        <v>43</v>
      </c>
      <c r="E252" s="542"/>
      <c r="F252" s="542"/>
      <c r="G252" s="542"/>
      <c r="H252" s="21"/>
      <c r="I252" s="542" t="s">
        <v>43</v>
      </c>
      <c r="J252" s="543"/>
      <c r="K252" s="543"/>
      <c r="L252" s="543"/>
      <c r="M252" s="543"/>
      <c r="N252" s="543"/>
      <c r="O252" s="542" t="s">
        <v>44</v>
      </c>
      <c r="P252" s="542"/>
      <c r="Q252" s="542"/>
      <c r="R252" s="542"/>
      <c r="S252" s="542"/>
      <c r="U252" s="7"/>
    </row>
    <row r="253" ht="15">
      <c r="U253" s="7"/>
    </row>
    <row r="254" ht="15">
      <c r="U254" s="7"/>
    </row>
    <row r="255" ht="15">
      <c r="U255" s="7"/>
    </row>
    <row r="256" spans="1:20" s="56" customFormat="1" ht="15.75">
      <c r="A256" s="61" t="s">
        <v>61</v>
      </c>
      <c r="F256" s="60"/>
      <c r="K256" s="588" t="s">
        <v>46</v>
      </c>
      <c r="L256" s="588"/>
      <c r="M256" s="588"/>
      <c r="N256" s="588"/>
      <c r="O256" s="588"/>
      <c r="P256" s="588"/>
      <c r="Q256" s="588"/>
      <c r="R256" s="588"/>
      <c r="S256" s="588"/>
      <c r="T256" s="236"/>
    </row>
    <row r="257" spans="1:20" s="56" customFormat="1" ht="15.75">
      <c r="A257" s="56" t="s">
        <v>63</v>
      </c>
      <c r="F257" s="60"/>
      <c r="K257" s="587" t="s">
        <v>58</v>
      </c>
      <c r="L257" s="587"/>
      <c r="M257" s="587"/>
      <c r="N257" s="587"/>
      <c r="O257" s="587"/>
      <c r="P257" s="587"/>
      <c r="Q257" s="587"/>
      <c r="R257" s="587"/>
      <c r="S257" s="587"/>
      <c r="T257" s="236"/>
    </row>
    <row r="258" spans="1:21" ht="29.25">
      <c r="A258" s="627" t="s">
        <v>7</v>
      </c>
      <c r="B258" s="628"/>
      <c r="C258" s="628"/>
      <c r="D258" s="628"/>
      <c r="E258" s="628"/>
      <c r="F258" s="628"/>
      <c r="G258" s="628"/>
      <c r="H258" s="628"/>
      <c r="I258" s="628"/>
      <c r="J258" s="628"/>
      <c r="K258" s="628"/>
      <c r="L258" s="628"/>
      <c r="M258" s="628"/>
      <c r="N258" s="628"/>
      <c r="O258" s="628"/>
      <c r="P258" s="628"/>
      <c r="Q258" s="628"/>
      <c r="R258" s="628"/>
      <c r="S258" s="628"/>
      <c r="U258" s="7"/>
    </row>
    <row r="259" spans="1:21" ht="18.75">
      <c r="A259" s="629" t="s">
        <v>438</v>
      </c>
      <c r="B259" s="630"/>
      <c r="C259" s="630"/>
      <c r="D259" s="630"/>
      <c r="E259" s="630"/>
      <c r="F259" s="630"/>
      <c r="G259" s="630"/>
      <c r="H259" s="630"/>
      <c r="I259" s="630"/>
      <c r="J259" s="630"/>
      <c r="K259" s="630"/>
      <c r="L259" s="630"/>
      <c r="M259" s="630"/>
      <c r="N259" s="630"/>
      <c r="O259" s="630"/>
      <c r="P259" s="630"/>
      <c r="Q259" s="630"/>
      <c r="R259" s="630"/>
      <c r="S259" s="630"/>
      <c r="U259" s="7"/>
    </row>
    <row r="260" spans="1:19" ht="18.75" customHeight="1">
      <c r="A260" s="631" t="s">
        <v>51</v>
      </c>
      <c r="B260" s="632"/>
      <c r="C260" s="632"/>
      <c r="D260" s="632"/>
      <c r="E260" s="632"/>
      <c r="F260" s="632"/>
      <c r="G260" s="632"/>
      <c r="H260" s="632"/>
      <c r="I260" s="632"/>
      <c r="J260" s="632"/>
      <c r="K260" s="632"/>
      <c r="L260" s="632"/>
      <c r="M260" s="632"/>
      <c r="N260" s="632"/>
      <c r="O260" s="632"/>
      <c r="P260" s="632"/>
      <c r="Q260" s="632"/>
      <c r="R260" s="632"/>
      <c r="S260" s="632"/>
    </row>
    <row r="261" spans="1:20" s="20" customFormat="1" ht="12.75">
      <c r="A261" s="607" t="s">
        <v>8</v>
      </c>
      <c r="B261" s="612" t="s">
        <v>9</v>
      </c>
      <c r="C261" s="613"/>
      <c r="D261" s="613"/>
      <c r="E261" s="613"/>
      <c r="F261" s="613"/>
      <c r="G261" s="613"/>
      <c r="H261" s="613"/>
      <c r="I261" s="613"/>
      <c r="J261" s="614" t="s">
        <v>57</v>
      </c>
      <c r="K261" s="615"/>
      <c r="L261" s="615"/>
      <c r="M261" s="615"/>
      <c r="N261" s="615"/>
      <c r="O261" s="616"/>
      <c r="P261" s="614" t="s">
        <v>10</v>
      </c>
      <c r="Q261" s="615"/>
      <c r="R261" s="615"/>
      <c r="S261" s="616"/>
      <c r="T261" s="237"/>
    </row>
    <row r="262" spans="1:20" s="20" customFormat="1" ht="15" customHeight="1">
      <c r="A262" s="609"/>
      <c r="B262" s="607" t="s">
        <v>11</v>
      </c>
      <c r="C262" s="609"/>
      <c r="D262" s="607" t="s">
        <v>12</v>
      </c>
      <c r="E262" s="607" t="s">
        <v>13</v>
      </c>
      <c r="F262" s="607" t="s">
        <v>62</v>
      </c>
      <c r="G262" s="607" t="s">
        <v>14</v>
      </c>
      <c r="H262" s="607" t="s">
        <v>47</v>
      </c>
      <c r="I262" s="607" t="s">
        <v>15</v>
      </c>
      <c r="J262" s="607" t="s">
        <v>48</v>
      </c>
      <c r="K262" s="609"/>
      <c r="L262" s="607" t="s">
        <v>49</v>
      </c>
      <c r="M262" s="609"/>
      <c r="N262" s="607" t="s">
        <v>441</v>
      </c>
      <c r="O262" s="607" t="s">
        <v>50</v>
      </c>
      <c r="P262" s="607" t="s">
        <v>11</v>
      </c>
      <c r="Q262" s="609"/>
      <c r="R262" s="607" t="s">
        <v>16</v>
      </c>
      <c r="S262" s="607" t="s">
        <v>17</v>
      </c>
      <c r="T262" s="237"/>
    </row>
    <row r="263" spans="1:20" s="20" customFormat="1" ht="93" customHeight="1">
      <c r="A263" s="609"/>
      <c r="B263" s="259" t="s">
        <v>18</v>
      </c>
      <c r="C263" s="259" t="s">
        <v>19</v>
      </c>
      <c r="D263" s="608"/>
      <c r="E263" s="608"/>
      <c r="F263" s="608"/>
      <c r="G263" s="608"/>
      <c r="H263" s="608"/>
      <c r="I263" s="608"/>
      <c r="J263" s="259" t="s">
        <v>20</v>
      </c>
      <c r="K263" s="259" t="s">
        <v>21</v>
      </c>
      <c r="L263" s="260" t="s">
        <v>20</v>
      </c>
      <c r="M263" s="259" t="s">
        <v>21</v>
      </c>
      <c r="N263" s="608"/>
      <c r="O263" s="608"/>
      <c r="P263" s="259" t="s">
        <v>18</v>
      </c>
      <c r="Q263" s="259" t="s">
        <v>19</v>
      </c>
      <c r="R263" s="608"/>
      <c r="S263" s="608"/>
      <c r="T263" s="237"/>
    </row>
    <row r="264" spans="1:20" s="60" customFormat="1" ht="18.75" customHeight="1">
      <c r="A264" s="53" t="s">
        <v>0</v>
      </c>
      <c r="B264" s="53" t="s">
        <v>1</v>
      </c>
      <c r="C264" s="53" t="s">
        <v>2</v>
      </c>
      <c r="D264" s="53" t="s">
        <v>3</v>
      </c>
      <c r="E264" s="53" t="s">
        <v>4</v>
      </c>
      <c r="F264" s="53" t="s">
        <v>5</v>
      </c>
      <c r="G264" s="53" t="s">
        <v>6</v>
      </c>
      <c r="H264" s="53" t="s">
        <v>53</v>
      </c>
      <c r="I264" s="53">
        <v>1</v>
      </c>
      <c r="J264" s="53">
        <v>2</v>
      </c>
      <c r="K264" s="53">
        <v>3</v>
      </c>
      <c r="L264" s="53">
        <v>4</v>
      </c>
      <c r="M264" s="53">
        <v>5</v>
      </c>
      <c r="N264" s="53">
        <v>6</v>
      </c>
      <c r="O264" s="53">
        <v>7</v>
      </c>
      <c r="P264" s="53" t="s">
        <v>54</v>
      </c>
      <c r="Q264" s="53" t="s">
        <v>55</v>
      </c>
      <c r="R264" s="53" t="s">
        <v>56</v>
      </c>
      <c r="S264" s="53">
        <v>8</v>
      </c>
      <c r="T264" s="258"/>
    </row>
    <row r="265" spans="1:20" s="12" customFormat="1" ht="18.75" customHeight="1">
      <c r="A265" s="211"/>
      <c r="B265" s="211"/>
      <c r="C265" s="211"/>
      <c r="D265" s="68" t="s">
        <v>439</v>
      </c>
      <c r="E265" s="211"/>
      <c r="F265" s="212"/>
      <c r="G265" s="211"/>
      <c r="H265" s="211"/>
      <c r="I265" s="213">
        <f>SUM(I266:I267)</f>
        <v>81220000000</v>
      </c>
      <c r="J265" s="213">
        <f aca="true" t="shared" si="14" ref="J265:S265">SUM(J266:J267)</f>
        <v>0</v>
      </c>
      <c r="K265" s="213">
        <f t="shared" si="14"/>
        <v>0</v>
      </c>
      <c r="L265" s="255">
        <f t="shared" si="14"/>
        <v>0</v>
      </c>
      <c r="M265" s="213">
        <f t="shared" si="14"/>
        <v>0</v>
      </c>
      <c r="N265" s="213">
        <f t="shared" si="14"/>
        <v>0</v>
      </c>
      <c r="O265" s="213">
        <f t="shared" si="14"/>
        <v>0</v>
      </c>
      <c r="P265" s="213">
        <f t="shared" si="14"/>
        <v>0</v>
      </c>
      <c r="Q265" s="213">
        <f t="shared" si="14"/>
        <v>0</v>
      </c>
      <c r="R265" s="213">
        <f t="shared" si="14"/>
        <v>0</v>
      </c>
      <c r="S265" s="213">
        <f t="shared" si="14"/>
        <v>0</v>
      </c>
      <c r="T265" s="243"/>
    </row>
    <row r="266" spans="1:21" ht="36">
      <c r="A266" s="210" t="s">
        <v>27</v>
      </c>
      <c r="B266" s="95"/>
      <c r="C266" s="95"/>
      <c r="D266" s="85" t="s">
        <v>349</v>
      </c>
      <c r="E266" s="141"/>
      <c r="F266" s="141"/>
      <c r="G266" s="40"/>
      <c r="H266" s="40"/>
      <c r="I266" s="153">
        <v>56830000000</v>
      </c>
      <c r="J266" s="193"/>
      <c r="K266" s="194">
        <v>0</v>
      </c>
      <c r="L266" s="244">
        <v>0</v>
      </c>
      <c r="M266" s="194"/>
      <c r="N266" s="194">
        <f>K266+M266</f>
        <v>0</v>
      </c>
      <c r="O266" s="194"/>
      <c r="P266" s="40"/>
      <c r="Q266" s="40"/>
      <c r="R266" s="40"/>
      <c r="S266" s="40"/>
      <c r="T266" s="239">
        <f>I266-O266</f>
        <v>56830000000</v>
      </c>
      <c r="U266" s="7"/>
    </row>
    <row r="267" spans="1:21" ht="36">
      <c r="A267" s="210" t="s">
        <v>30</v>
      </c>
      <c r="B267" s="198"/>
      <c r="C267" s="141"/>
      <c r="D267" s="85" t="s">
        <v>350</v>
      </c>
      <c r="E267" s="141"/>
      <c r="F267" s="141"/>
      <c r="G267" s="40"/>
      <c r="H267" s="40"/>
      <c r="I267" s="153">
        <v>24390000000</v>
      </c>
      <c r="J267" s="193"/>
      <c r="K267" s="194"/>
      <c r="L267" s="244">
        <v>0</v>
      </c>
      <c r="M267" s="194"/>
      <c r="N267" s="194"/>
      <c r="O267" s="194"/>
      <c r="P267" s="40"/>
      <c r="Q267" s="40"/>
      <c r="R267" s="40"/>
      <c r="S267" s="40"/>
      <c r="U267" s="7"/>
    </row>
    <row r="268" spans="1:21" s="12" customFormat="1" ht="24">
      <c r="A268" s="214"/>
      <c r="B268" s="214"/>
      <c r="C268" s="214"/>
      <c r="D268" s="68" t="s">
        <v>440</v>
      </c>
      <c r="E268" s="37"/>
      <c r="F268" s="35"/>
      <c r="G268" s="37"/>
      <c r="H268" s="37"/>
      <c r="I268" s="143">
        <f>SUM(I269:I272)</f>
        <v>1386251126</v>
      </c>
      <c r="J268" s="143">
        <f aca="true" t="shared" si="15" ref="J268:S268">SUM(J269:J272)</f>
        <v>0</v>
      </c>
      <c r="K268" s="143">
        <f t="shared" si="15"/>
        <v>0</v>
      </c>
      <c r="L268" s="244"/>
      <c r="M268" s="143">
        <f t="shared" si="15"/>
        <v>277250225.2</v>
      </c>
      <c r="N268" s="143">
        <f t="shared" si="15"/>
        <v>276250225.2</v>
      </c>
      <c r="O268" s="143">
        <f t="shared" si="15"/>
        <v>287550225.2</v>
      </c>
      <c r="P268" s="143">
        <f t="shared" si="15"/>
        <v>0</v>
      </c>
      <c r="Q268" s="143">
        <f t="shared" si="15"/>
        <v>0</v>
      </c>
      <c r="R268" s="143">
        <f t="shared" si="15"/>
        <v>0</v>
      </c>
      <c r="S268" s="143">
        <f t="shared" si="15"/>
        <v>0</v>
      </c>
      <c r="T268" s="243"/>
      <c r="U268" s="59"/>
    </row>
    <row r="269" spans="1:21" s="12" customFormat="1" ht="24">
      <c r="A269" s="210" t="s">
        <v>27</v>
      </c>
      <c r="B269" s="214"/>
      <c r="C269" s="214"/>
      <c r="D269" s="84" t="s">
        <v>206</v>
      </c>
      <c r="E269" s="37"/>
      <c r="F269" s="234">
        <v>2008</v>
      </c>
      <c r="G269" s="37"/>
      <c r="H269" s="37"/>
      <c r="I269" s="153">
        <v>5000000</v>
      </c>
      <c r="J269" s="78"/>
      <c r="K269" s="75"/>
      <c r="L269" s="244">
        <v>0.2</v>
      </c>
      <c r="M269" s="153">
        <f>I269*L269</f>
        <v>1000000</v>
      </c>
      <c r="N269" s="153">
        <v>0</v>
      </c>
      <c r="O269" s="205">
        <v>5000000</v>
      </c>
      <c r="P269" s="76"/>
      <c r="Q269" s="76"/>
      <c r="R269" s="76"/>
      <c r="S269" s="76"/>
      <c r="T269" s="243"/>
      <c r="U269" s="59"/>
    </row>
    <row r="270" spans="1:21" s="12" customFormat="1" ht="24">
      <c r="A270" s="210" t="s">
        <v>30</v>
      </c>
      <c r="B270" s="214"/>
      <c r="C270" s="214"/>
      <c r="D270" s="84" t="s">
        <v>207</v>
      </c>
      <c r="E270" s="37"/>
      <c r="F270" s="234" t="s">
        <v>451</v>
      </c>
      <c r="G270" s="37"/>
      <c r="H270" s="37"/>
      <c r="I270" s="153">
        <v>7000000</v>
      </c>
      <c r="J270" s="78"/>
      <c r="K270" s="75"/>
      <c r="L270" s="244">
        <v>0.2</v>
      </c>
      <c r="M270" s="153">
        <f>I270*L270</f>
        <v>1400000</v>
      </c>
      <c r="N270" s="153">
        <v>1400000</v>
      </c>
      <c r="O270" s="205">
        <v>6300000</v>
      </c>
      <c r="P270" s="76"/>
      <c r="Q270" s="76"/>
      <c r="R270" s="76"/>
      <c r="S270" s="76"/>
      <c r="T270" s="243"/>
      <c r="U270" s="59"/>
    </row>
    <row r="271" spans="1:21" ht="48">
      <c r="A271" s="210" t="s">
        <v>32</v>
      </c>
      <c r="B271" s="199"/>
      <c r="C271" s="199"/>
      <c r="D271" s="84" t="s">
        <v>208</v>
      </c>
      <c r="E271" s="40"/>
      <c r="F271" s="234" t="s">
        <v>451</v>
      </c>
      <c r="G271" s="40"/>
      <c r="H271" s="40"/>
      <c r="I271" s="153">
        <v>2000000</v>
      </c>
      <c r="J271" s="78"/>
      <c r="K271" s="75"/>
      <c r="L271" s="244">
        <v>0.2</v>
      </c>
      <c r="M271" s="153">
        <f>I271*L271</f>
        <v>400000</v>
      </c>
      <c r="N271" s="153">
        <v>400000</v>
      </c>
      <c r="O271" s="205">
        <v>1800000</v>
      </c>
      <c r="P271" s="76"/>
      <c r="Q271" s="76"/>
      <c r="R271" s="76"/>
      <c r="S271" s="76"/>
      <c r="U271" s="7"/>
    </row>
    <row r="272" spans="1:21" ht="96">
      <c r="A272" s="210" t="s">
        <v>33</v>
      </c>
      <c r="B272" s="10"/>
      <c r="C272" s="10"/>
      <c r="D272" s="84" t="s">
        <v>428</v>
      </c>
      <c r="E272" s="11"/>
      <c r="F272" s="234" t="s">
        <v>452</v>
      </c>
      <c r="G272" s="11"/>
      <c r="H272" s="11"/>
      <c r="I272" s="153">
        <v>1372251126</v>
      </c>
      <c r="J272" s="216"/>
      <c r="K272" s="215"/>
      <c r="L272" s="244">
        <v>0.2</v>
      </c>
      <c r="M272" s="153">
        <f>I272*L272</f>
        <v>274450225.2</v>
      </c>
      <c r="N272" s="153">
        <v>274450225.2</v>
      </c>
      <c r="O272" s="218">
        <v>274450225.2</v>
      </c>
      <c r="P272" s="217"/>
      <c r="Q272" s="217"/>
      <c r="R272" s="217"/>
      <c r="S272" s="217"/>
      <c r="U272" s="7"/>
    </row>
    <row r="273" spans="1:21" ht="24.75" customHeight="1">
      <c r="A273" s="38"/>
      <c r="B273" s="39"/>
      <c r="C273" s="39"/>
      <c r="D273" s="43" t="s">
        <v>22</v>
      </c>
      <c r="E273" s="40"/>
      <c r="F273" s="54"/>
      <c r="G273" s="40"/>
      <c r="H273" s="40"/>
      <c r="I273" s="44">
        <f>I268+I265</f>
        <v>82606251126</v>
      </c>
      <c r="J273" s="44">
        <f aca="true" t="shared" si="16" ref="J273:R273">J268+J265</f>
        <v>0</v>
      </c>
      <c r="K273" s="44">
        <f t="shared" si="16"/>
        <v>0</v>
      </c>
      <c r="L273" s="247">
        <f t="shared" si="16"/>
        <v>0</v>
      </c>
      <c r="M273" s="44">
        <f t="shared" si="16"/>
        <v>277250225.2</v>
      </c>
      <c r="N273" s="44">
        <f t="shared" si="16"/>
        <v>276250225.2</v>
      </c>
      <c r="O273" s="44">
        <f t="shared" si="16"/>
        <v>287550225.2</v>
      </c>
      <c r="P273" s="44">
        <f t="shared" si="16"/>
        <v>0</v>
      </c>
      <c r="Q273" s="44">
        <f t="shared" si="16"/>
        <v>0</v>
      </c>
      <c r="R273" s="44">
        <f t="shared" si="16"/>
        <v>0</v>
      </c>
      <c r="S273" s="40"/>
      <c r="U273" s="7"/>
    </row>
    <row r="274" spans="1:21" ht="15.75">
      <c r="A274" s="5"/>
      <c r="C274" s="62" t="s">
        <v>23</v>
      </c>
      <c r="D274" s="3"/>
      <c r="E274" s="3"/>
      <c r="F274" s="3"/>
      <c r="G274" s="3"/>
      <c r="H274" s="3"/>
      <c r="U274" s="7"/>
    </row>
    <row r="275" spans="3:21" ht="15.75">
      <c r="C275" s="610" t="s">
        <v>59</v>
      </c>
      <c r="D275" s="611"/>
      <c r="E275" s="611"/>
      <c r="F275" s="611"/>
      <c r="G275" s="611"/>
      <c r="H275" s="611"/>
      <c r="U275" s="7"/>
    </row>
    <row r="276" spans="14:21" ht="15.75">
      <c r="N276" s="1"/>
      <c r="O276" s="542" t="s">
        <v>60</v>
      </c>
      <c r="P276" s="542"/>
      <c r="Q276" s="542"/>
      <c r="R276" s="542"/>
      <c r="S276" s="542"/>
      <c r="U276" s="7"/>
    </row>
    <row r="277" spans="3:21" ht="15.75">
      <c r="C277" s="16"/>
      <c r="D277" s="536" t="s">
        <v>24</v>
      </c>
      <c r="E277" s="536"/>
      <c r="F277" s="536"/>
      <c r="G277" s="536"/>
      <c r="H277" s="25"/>
      <c r="I277" s="536" t="s">
        <v>25</v>
      </c>
      <c r="J277" s="606"/>
      <c r="K277" s="606"/>
      <c r="L277" s="606"/>
      <c r="M277" s="606"/>
      <c r="N277" s="606"/>
      <c r="O277" s="536" t="s">
        <v>26</v>
      </c>
      <c r="P277" s="536"/>
      <c r="Q277" s="536"/>
      <c r="R277" s="536"/>
      <c r="S277" s="536"/>
      <c r="U277" s="7"/>
    </row>
    <row r="278" spans="3:21" ht="15.75">
      <c r="C278" s="17"/>
      <c r="D278" s="542" t="s">
        <v>43</v>
      </c>
      <c r="E278" s="542"/>
      <c r="F278" s="542"/>
      <c r="G278" s="542"/>
      <c r="H278" s="21"/>
      <c r="I278" s="542" t="s">
        <v>43</v>
      </c>
      <c r="J278" s="543"/>
      <c r="K278" s="543"/>
      <c r="L278" s="543"/>
      <c r="M278" s="543"/>
      <c r="N278" s="543"/>
      <c r="O278" s="542" t="s">
        <v>44</v>
      </c>
      <c r="P278" s="542"/>
      <c r="Q278" s="542"/>
      <c r="R278" s="542"/>
      <c r="S278" s="542"/>
      <c r="U278" s="7"/>
    </row>
    <row r="279" ht="15">
      <c r="U279" s="7"/>
    </row>
    <row r="280" ht="15">
      <c r="U280" s="7"/>
    </row>
    <row r="281" ht="15">
      <c r="U281" s="7"/>
    </row>
    <row r="282" ht="15">
      <c r="U282" s="7"/>
    </row>
    <row r="283" spans="2:21" s="12" customFormat="1" ht="15.75">
      <c r="B283" s="25"/>
      <c r="C283" s="26"/>
      <c r="D283" s="536" t="s">
        <v>45</v>
      </c>
      <c r="E283" s="536"/>
      <c r="F283" s="536"/>
      <c r="G283" s="536"/>
      <c r="H283" s="25"/>
      <c r="I283" s="536" t="s">
        <v>41</v>
      </c>
      <c r="J283" s="606"/>
      <c r="K283" s="606"/>
      <c r="L283" s="606"/>
      <c r="M283" s="606"/>
      <c r="N283" s="606"/>
      <c r="O283" s="536" t="s">
        <v>757</v>
      </c>
      <c r="P283" s="536"/>
      <c r="Q283" s="536"/>
      <c r="R283" s="536"/>
      <c r="S283" s="536"/>
      <c r="T283" s="243"/>
      <c r="U283" s="59"/>
    </row>
    <row r="284" spans="1:20" s="56" customFormat="1" ht="15.75">
      <c r="A284" s="61" t="s">
        <v>61</v>
      </c>
      <c r="F284" s="60"/>
      <c r="K284" s="588" t="s">
        <v>46</v>
      </c>
      <c r="L284" s="588"/>
      <c r="M284" s="588"/>
      <c r="N284" s="588"/>
      <c r="O284" s="588"/>
      <c r="P284" s="588"/>
      <c r="Q284" s="588"/>
      <c r="R284" s="588"/>
      <c r="S284" s="588"/>
      <c r="T284" s="236"/>
    </row>
    <row r="285" spans="1:20" s="56" customFormat="1" ht="15.75">
      <c r="A285" s="56" t="s">
        <v>63</v>
      </c>
      <c r="F285" s="60"/>
      <c r="K285" s="587" t="s">
        <v>58</v>
      </c>
      <c r="L285" s="587"/>
      <c r="M285" s="587"/>
      <c r="N285" s="587"/>
      <c r="O285" s="587"/>
      <c r="P285" s="587"/>
      <c r="Q285" s="587"/>
      <c r="R285" s="587"/>
      <c r="S285" s="587"/>
      <c r="T285" s="236"/>
    </row>
    <row r="286" spans="1:21" ht="29.25">
      <c r="A286" s="627" t="s">
        <v>7</v>
      </c>
      <c r="B286" s="628"/>
      <c r="C286" s="628"/>
      <c r="D286" s="628"/>
      <c r="E286" s="628"/>
      <c r="F286" s="628"/>
      <c r="G286" s="628"/>
      <c r="H286" s="628"/>
      <c r="I286" s="628"/>
      <c r="J286" s="628"/>
      <c r="K286" s="628"/>
      <c r="L286" s="628"/>
      <c r="M286" s="628"/>
      <c r="N286" s="628"/>
      <c r="O286" s="628"/>
      <c r="P286" s="628"/>
      <c r="Q286" s="628"/>
      <c r="R286" s="628"/>
      <c r="S286" s="628"/>
      <c r="U286" s="7"/>
    </row>
    <row r="287" spans="1:21" ht="18.75">
      <c r="A287" s="629" t="s">
        <v>39</v>
      </c>
      <c r="B287" s="630"/>
      <c r="C287" s="630"/>
      <c r="D287" s="630"/>
      <c r="E287" s="630"/>
      <c r="F287" s="630"/>
      <c r="G287" s="630"/>
      <c r="H287" s="630"/>
      <c r="I287" s="630"/>
      <c r="J287" s="630"/>
      <c r="K287" s="630"/>
      <c r="L287" s="630"/>
      <c r="M287" s="630"/>
      <c r="N287" s="630"/>
      <c r="O287" s="630"/>
      <c r="P287" s="630"/>
      <c r="Q287" s="630"/>
      <c r="R287" s="630"/>
      <c r="S287" s="630"/>
      <c r="U287" s="7"/>
    </row>
    <row r="288" spans="1:19" ht="18.75" customHeight="1">
      <c r="A288" s="631" t="s">
        <v>51</v>
      </c>
      <c r="B288" s="632"/>
      <c r="C288" s="632"/>
      <c r="D288" s="632"/>
      <c r="E288" s="632"/>
      <c r="F288" s="632"/>
      <c r="G288" s="632"/>
      <c r="H288" s="632"/>
      <c r="I288" s="632"/>
      <c r="J288" s="632"/>
      <c r="K288" s="632"/>
      <c r="L288" s="632"/>
      <c r="M288" s="632"/>
      <c r="N288" s="632"/>
      <c r="O288" s="632"/>
      <c r="P288" s="632"/>
      <c r="Q288" s="632"/>
      <c r="R288" s="632"/>
      <c r="S288" s="632"/>
    </row>
    <row r="289" spans="1:20" s="20" customFormat="1" ht="12.75">
      <c r="A289" s="607" t="s">
        <v>8</v>
      </c>
      <c r="B289" s="612" t="s">
        <v>9</v>
      </c>
      <c r="C289" s="613"/>
      <c r="D289" s="613"/>
      <c r="E289" s="613"/>
      <c r="F289" s="613"/>
      <c r="G289" s="613"/>
      <c r="H289" s="613"/>
      <c r="I289" s="613"/>
      <c r="J289" s="614" t="s">
        <v>57</v>
      </c>
      <c r="K289" s="615"/>
      <c r="L289" s="615"/>
      <c r="M289" s="615"/>
      <c r="N289" s="615"/>
      <c r="O289" s="616"/>
      <c r="P289" s="614" t="s">
        <v>10</v>
      </c>
      <c r="Q289" s="615"/>
      <c r="R289" s="615"/>
      <c r="S289" s="616"/>
      <c r="T289" s="237"/>
    </row>
    <row r="290" spans="1:20" s="20" customFormat="1" ht="15" customHeight="1">
      <c r="A290" s="609"/>
      <c r="B290" s="607" t="s">
        <v>11</v>
      </c>
      <c r="C290" s="609"/>
      <c r="D290" s="607" t="s">
        <v>12</v>
      </c>
      <c r="E290" s="607" t="s">
        <v>13</v>
      </c>
      <c r="F290" s="607" t="s">
        <v>62</v>
      </c>
      <c r="G290" s="607" t="s">
        <v>14</v>
      </c>
      <c r="H290" s="607" t="s">
        <v>47</v>
      </c>
      <c r="I290" s="607" t="s">
        <v>15</v>
      </c>
      <c r="J290" s="607" t="s">
        <v>48</v>
      </c>
      <c r="K290" s="609"/>
      <c r="L290" s="607" t="s">
        <v>49</v>
      </c>
      <c r="M290" s="609"/>
      <c r="N290" s="607" t="s">
        <v>441</v>
      </c>
      <c r="O290" s="607" t="s">
        <v>50</v>
      </c>
      <c r="P290" s="607" t="s">
        <v>11</v>
      </c>
      <c r="Q290" s="609"/>
      <c r="R290" s="607" t="s">
        <v>16</v>
      </c>
      <c r="S290" s="607" t="s">
        <v>17</v>
      </c>
      <c r="T290" s="237"/>
    </row>
    <row r="291" spans="1:20" s="20" customFormat="1" ht="94.5" customHeight="1">
      <c r="A291" s="609"/>
      <c r="B291" s="259" t="s">
        <v>18</v>
      </c>
      <c r="C291" s="259" t="s">
        <v>19</v>
      </c>
      <c r="D291" s="608"/>
      <c r="E291" s="608"/>
      <c r="F291" s="608"/>
      <c r="G291" s="608"/>
      <c r="H291" s="608"/>
      <c r="I291" s="608"/>
      <c r="J291" s="259" t="s">
        <v>20</v>
      </c>
      <c r="K291" s="259" t="s">
        <v>21</v>
      </c>
      <c r="L291" s="260" t="s">
        <v>20</v>
      </c>
      <c r="M291" s="259" t="s">
        <v>21</v>
      </c>
      <c r="N291" s="608"/>
      <c r="O291" s="608"/>
      <c r="P291" s="259" t="s">
        <v>18</v>
      </c>
      <c r="Q291" s="259" t="s">
        <v>19</v>
      </c>
      <c r="R291" s="608"/>
      <c r="S291" s="608"/>
      <c r="T291" s="237"/>
    </row>
    <row r="292" spans="1:20" s="60" customFormat="1" ht="18.75" customHeight="1">
      <c r="A292" s="53" t="s">
        <v>0</v>
      </c>
      <c r="B292" s="53" t="s">
        <v>1</v>
      </c>
      <c r="C292" s="53" t="s">
        <v>2</v>
      </c>
      <c r="D292" s="53" t="s">
        <v>3</v>
      </c>
      <c r="E292" s="53" t="s">
        <v>4</v>
      </c>
      <c r="F292" s="53" t="s">
        <v>5</v>
      </c>
      <c r="G292" s="53" t="s">
        <v>6</v>
      </c>
      <c r="H292" s="53" t="s">
        <v>53</v>
      </c>
      <c r="I292" s="53">
        <v>1</v>
      </c>
      <c r="J292" s="53">
        <v>2</v>
      </c>
      <c r="K292" s="53">
        <v>3</v>
      </c>
      <c r="L292" s="53">
        <v>4</v>
      </c>
      <c r="M292" s="53">
        <v>5</v>
      </c>
      <c r="N292" s="53">
        <v>6</v>
      </c>
      <c r="O292" s="53">
        <v>7</v>
      </c>
      <c r="P292" s="53" t="s">
        <v>54</v>
      </c>
      <c r="Q292" s="53" t="s">
        <v>55</v>
      </c>
      <c r="R292" s="53" t="s">
        <v>56</v>
      </c>
      <c r="S292" s="53">
        <v>8</v>
      </c>
      <c r="T292" s="258"/>
    </row>
    <row r="293" spans="1:21" ht="38.25">
      <c r="A293" s="209" t="s">
        <v>27</v>
      </c>
      <c r="B293" s="8"/>
      <c r="C293" s="8"/>
      <c r="D293" s="227" t="s">
        <v>40</v>
      </c>
      <c r="E293" s="9"/>
      <c r="F293" s="18"/>
      <c r="G293" s="9"/>
      <c r="H293" s="9"/>
      <c r="I293" s="202">
        <f aca="true" t="shared" si="17" ref="I293:P293">I122</f>
        <v>2094436500</v>
      </c>
      <c r="J293" s="202">
        <f t="shared" si="17"/>
        <v>0</v>
      </c>
      <c r="K293" s="202">
        <f t="shared" si="17"/>
        <v>0</v>
      </c>
      <c r="L293" s="202">
        <f t="shared" si="17"/>
        <v>0</v>
      </c>
      <c r="M293" s="202">
        <f t="shared" si="17"/>
        <v>311700487.5</v>
      </c>
      <c r="N293" s="202">
        <f t="shared" si="17"/>
        <v>49087500</v>
      </c>
      <c r="O293" s="202">
        <f t="shared" si="17"/>
        <v>1426100000</v>
      </c>
      <c r="P293" s="202">
        <f t="shared" si="17"/>
        <v>0</v>
      </c>
      <c r="Q293" s="57"/>
      <c r="R293" s="57">
        <f>R122</f>
        <v>0</v>
      </c>
      <c r="S293" s="202"/>
      <c r="T293" s="242">
        <f>I122-O122-S122</f>
        <v>297596500</v>
      </c>
      <c r="U293" s="7"/>
    </row>
    <row r="294" spans="1:21" ht="25.5">
      <c r="A294" s="210" t="s">
        <v>30</v>
      </c>
      <c r="B294" s="199"/>
      <c r="C294" s="199"/>
      <c r="D294" s="231" t="s">
        <v>445</v>
      </c>
      <c r="E294" s="40"/>
      <c r="F294" s="54"/>
      <c r="G294" s="40"/>
      <c r="H294" s="40"/>
      <c r="I294" s="79">
        <f aca="true" t="shared" si="18" ref="I294:P294">I162</f>
        <v>1369906000</v>
      </c>
      <c r="J294" s="79">
        <f t="shared" si="18"/>
        <v>0</v>
      </c>
      <c r="K294" s="79">
        <f t="shared" si="18"/>
        <v>0</v>
      </c>
      <c r="L294" s="79">
        <f t="shared" si="18"/>
        <v>0</v>
      </c>
      <c r="M294" s="79">
        <f t="shared" si="18"/>
        <v>135470075</v>
      </c>
      <c r="N294" s="79">
        <f t="shared" si="18"/>
        <v>118083450</v>
      </c>
      <c r="O294" s="79">
        <f t="shared" si="18"/>
        <v>657489450</v>
      </c>
      <c r="P294" s="79">
        <f t="shared" si="18"/>
        <v>0</v>
      </c>
      <c r="Q294" s="194"/>
      <c r="R294" s="194">
        <f>R162</f>
        <v>0</v>
      </c>
      <c r="S294" s="79"/>
      <c r="T294" s="242">
        <f>I162-O162-S162</f>
        <v>172416550</v>
      </c>
      <c r="U294" s="7"/>
    </row>
    <row r="295" spans="1:21" ht="51">
      <c r="A295" s="210" t="s">
        <v>32</v>
      </c>
      <c r="B295" s="199"/>
      <c r="C295" s="199"/>
      <c r="D295" s="231" t="s">
        <v>347</v>
      </c>
      <c r="E295" s="40"/>
      <c r="F295" s="54"/>
      <c r="G295" s="40"/>
      <c r="H295" s="40"/>
      <c r="I295" s="79">
        <f aca="true" t="shared" si="19" ref="I295:P295">I189</f>
        <v>537642800</v>
      </c>
      <c r="J295" s="79">
        <f t="shared" si="19"/>
        <v>0</v>
      </c>
      <c r="K295" s="79">
        <f t="shared" si="19"/>
        <v>0</v>
      </c>
      <c r="L295" s="79">
        <f t="shared" si="19"/>
        <v>0</v>
      </c>
      <c r="M295" s="79">
        <f t="shared" si="19"/>
        <v>87278560</v>
      </c>
      <c r="N295" s="79">
        <f t="shared" si="19"/>
        <v>29224281</v>
      </c>
      <c r="O295" s="79">
        <f t="shared" si="19"/>
        <v>476967800</v>
      </c>
      <c r="P295" s="79">
        <f t="shared" si="19"/>
        <v>0</v>
      </c>
      <c r="Q295" s="194"/>
      <c r="R295" s="194">
        <f>R189</f>
        <v>0</v>
      </c>
      <c r="S295" s="79">
        <f>S189</f>
        <v>0</v>
      </c>
      <c r="T295" s="242">
        <f>I189-O189</f>
        <v>60675000</v>
      </c>
      <c r="U295" s="7"/>
    </row>
    <row r="296" spans="1:21" ht="25.5">
      <c r="A296" s="210" t="s">
        <v>33</v>
      </c>
      <c r="B296" s="199"/>
      <c r="C296" s="199"/>
      <c r="D296" s="231" t="s">
        <v>42</v>
      </c>
      <c r="E296" s="40"/>
      <c r="F296" s="54"/>
      <c r="G296" s="40"/>
      <c r="H296" s="40"/>
      <c r="I296" s="79">
        <f aca="true" t="shared" si="20" ref="I296:P296">I215</f>
        <v>4125643050</v>
      </c>
      <c r="J296" s="79">
        <f t="shared" si="20"/>
        <v>0</v>
      </c>
      <c r="K296" s="79">
        <f t="shared" si="20"/>
        <v>0</v>
      </c>
      <c r="L296" s="79">
        <f t="shared" si="20"/>
        <v>0.33349999999999996</v>
      </c>
      <c r="M296" s="79">
        <f t="shared" si="20"/>
        <v>275180391.435</v>
      </c>
      <c r="N296" s="79">
        <f t="shared" si="20"/>
        <v>131724555</v>
      </c>
      <c r="O296" s="79">
        <f t="shared" si="20"/>
        <v>3219538314</v>
      </c>
      <c r="P296" s="79">
        <f t="shared" si="20"/>
        <v>0</v>
      </c>
      <c r="Q296" s="194"/>
      <c r="R296" s="194">
        <f>R215</f>
        <v>0</v>
      </c>
      <c r="S296" s="79"/>
      <c r="T296" s="242">
        <f>I215-O215-S215</f>
        <v>734712000</v>
      </c>
      <c r="U296" s="7"/>
    </row>
    <row r="297" spans="1:21" ht="25.5">
      <c r="A297" s="210" t="s">
        <v>34</v>
      </c>
      <c r="B297" s="199"/>
      <c r="C297" s="199"/>
      <c r="D297" s="231" t="s">
        <v>446</v>
      </c>
      <c r="E297" s="40"/>
      <c r="F297" s="54"/>
      <c r="G297" s="40"/>
      <c r="H297" s="40"/>
      <c r="I297" s="79">
        <f>I247</f>
        <v>20816728275</v>
      </c>
      <c r="J297" s="79">
        <f aca="true" t="shared" si="21" ref="J297:S297">J247</f>
        <v>0</v>
      </c>
      <c r="K297" s="79">
        <f t="shared" si="21"/>
        <v>0</v>
      </c>
      <c r="L297" s="79">
        <f t="shared" si="21"/>
        <v>0.6535</v>
      </c>
      <c r="M297" s="79">
        <f t="shared" si="21"/>
        <v>932422882.0298998</v>
      </c>
      <c r="N297" s="79">
        <f t="shared" si="21"/>
        <v>892631551.9348999</v>
      </c>
      <c r="O297" s="79">
        <f t="shared" si="21"/>
        <v>5842340760.934899</v>
      </c>
      <c r="P297" s="79">
        <f t="shared" si="21"/>
        <v>0</v>
      </c>
      <c r="Q297" s="194"/>
      <c r="R297" s="194">
        <f t="shared" si="21"/>
        <v>0</v>
      </c>
      <c r="S297" s="79">
        <f t="shared" si="21"/>
        <v>0</v>
      </c>
      <c r="T297" s="242">
        <f>I247-O247</f>
        <v>14974387514.065102</v>
      </c>
      <c r="U297" s="7"/>
    </row>
    <row r="298" spans="1:21" ht="51">
      <c r="A298" s="228" t="s">
        <v>35</v>
      </c>
      <c r="B298" s="10"/>
      <c r="C298" s="10"/>
      <c r="D298" s="229" t="s">
        <v>447</v>
      </c>
      <c r="E298" s="11"/>
      <c r="F298" s="23"/>
      <c r="G298" s="11"/>
      <c r="H298" s="11"/>
      <c r="I298" s="261">
        <f>I273</f>
        <v>82606251126</v>
      </c>
      <c r="J298" s="261">
        <f aca="true" t="shared" si="22" ref="J298:S298">J273</f>
        <v>0</v>
      </c>
      <c r="K298" s="261">
        <f t="shared" si="22"/>
        <v>0</v>
      </c>
      <c r="L298" s="261">
        <f t="shared" si="22"/>
        <v>0</v>
      </c>
      <c r="M298" s="261">
        <f t="shared" si="22"/>
        <v>277250225.2</v>
      </c>
      <c r="N298" s="261">
        <f t="shared" si="22"/>
        <v>276250225.2</v>
      </c>
      <c r="O298" s="261">
        <f t="shared" si="22"/>
        <v>287550225.2</v>
      </c>
      <c r="P298" s="261">
        <f t="shared" si="22"/>
        <v>0</v>
      </c>
      <c r="Q298" s="230">
        <f t="shared" si="22"/>
        <v>0</v>
      </c>
      <c r="R298" s="230">
        <f t="shared" si="22"/>
        <v>0</v>
      </c>
      <c r="S298" s="261">
        <f t="shared" si="22"/>
        <v>0</v>
      </c>
      <c r="T298" s="242">
        <f>I273-O273</f>
        <v>82318700900.8</v>
      </c>
      <c r="U298" s="7"/>
    </row>
    <row r="299" spans="1:21" ht="15.75">
      <c r="A299" s="45"/>
      <c r="B299" s="46"/>
      <c r="C299" s="46"/>
      <c r="D299" s="47" t="s">
        <v>22</v>
      </c>
      <c r="E299" s="48"/>
      <c r="F299" s="55"/>
      <c r="G299" s="48"/>
      <c r="H299" s="48"/>
      <c r="I299" s="49">
        <f>SUM(I293:I298)</f>
        <v>111550607751</v>
      </c>
      <c r="J299" s="49">
        <f>SUM(J293:J298)</f>
        <v>0</v>
      </c>
      <c r="K299" s="49">
        <f>SUM(K293:K298)</f>
        <v>0</v>
      </c>
      <c r="L299" s="256"/>
      <c r="M299" s="49"/>
      <c r="N299" s="49">
        <f aca="true" t="shared" si="23" ref="N299:S299">SUM(N293:N298)</f>
        <v>1497001563.1348999</v>
      </c>
      <c r="O299" s="49">
        <f t="shared" si="23"/>
        <v>11909986550.1349</v>
      </c>
      <c r="P299" s="49">
        <f t="shared" si="23"/>
        <v>0</v>
      </c>
      <c r="Q299" s="49">
        <f t="shared" si="23"/>
        <v>0</v>
      </c>
      <c r="R299" s="49">
        <f t="shared" si="23"/>
        <v>0</v>
      </c>
      <c r="S299" s="49">
        <f t="shared" si="23"/>
        <v>0</v>
      </c>
      <c r="T299" s="240">
        <f>I299-S299</f>
        <v>111550607751</v>
      </c>
      <c r="U299" s="7"/>
    </row>
    <row r="300" spans="1:21" ht="15.75">
      <c r="A300" s="5"/>
      <c r="C300" s="62" t="s">
        <v>23</v>
      </c>
      <c r="D300" s="3"/>
      <c r="E300" s="3"/>
      <c r="F300" s="3"/>
      <c r="G300" s="3"/>
      <c r="H300" s="3"/>
      <c r="N300" s="64"/>
      <c r="U300" s="7"/>
    </row>
    <row r="301" spans="3:21" ht="15.75">
      <c r="C301" s="610" t="s">
        <v>59</v>
      </c>
      <c r="D301" s="611"/>
      <c r="E301" s="611"/>
      <c r="F301" s="611"/>
      <c r="G301" s="611"/>
      <c r="H301" s="611"/>
      <c r="N301" s="64"/>
      <c r="T301" s="239">
        <f>I299-O299</f>
        <v>99640621200.8651</v>
      </c>
      <c r="U301" s="7"/>
    </row>
    <row r="302" spans="14:21" ht="15.75">
      <c r="N302" s="1"/>
      <c r="O302" s="542" t="s">
        <v>60</v>
      </c>
      <c r="P302" s="542"/>
      <c r="Q302" s="542"/>
      <c r="R302" s="542"/>
      <c r="S302" s="542"/>
      <c r="T302" s="239">
        <v>98558488484</v>
      </c>
      <c r="U302" s="7"/>
    </row>
    <row r="303" spans="3:21" ht="15.75">
      <c r="C303" s="16"/>
      <c r="D303" s="536" t="s">
        <v>24</v>
      </c>
      <c r="E303" s="536"/>
      <c r="F303" s="536"/>
      <c r="G303" s="536"/>
      <c r="H303" s="25"/>
      <c r="I303" s="536" t="s">
        <v>25</v>
      </c>
      <c r="J303" s="606"/>
      <c r="K303" s="606"/>
      <c r="L303" s="606"/>
      <c r="M303" s="606"/>
      <c r="N303" s="606"/>
      <c r="O303" s="536" t="s">
        <v>26</v>
      </c>
      <c r="P303" s="536"/>
      <c r="Q303" s="536"/>
      <c r="R303" s="536"/>
      <c r="S303" s="536"/>
      <c r="T303" s="239">
        <f>T301-T302</f>
        <v>1082132716.865097</v>
      </c>
      <c r="U303" s="7"/>
    </row>
    <row r="304" spans="3:21" ht="15.75">
      <c r="C304" s="17"/>
      <c r="D304" s="542" t="s">
        <v>43</v>
      </c>
      <c r="E304" s="542"/>
      <c r="F304" s="542"/>
      <c r="G304" s="542"/>
      <c r="H304" s="21"/>
      <c r="I304" s="542" t="s">
        <v>43</v>
      </c>
      <c r="J304" s="543"/>
      <c r="K304" s="543"/>
      <c r="L304" s="543"/>
      <c r="M304" s="543"/>
      <c r="N304" s="543"/>
      <c r="O304" s="542" t="s">
        <v>44</v>
      </c>
      <c r="P304" s="542"/>
      <c r="Q304" s="542"/>
      <c r="R304" s="542"/>
      <c r="S304" s="542"/>
      <c r="U304" s="7"/>
    </row>
    <row r="305" spans="20:21" ht="15">
      <c r="T305" s="239">
        <f>'BAO CAO TĂNG GIAM 2020'!N9</f>
        <v>10385114376.1349</v>
      </c>
      <c r="U305" s="7"/>
    </row>
    <row r="306" spans="9:21" ht="15">
      <c r="I306" s="34"/>
      <c r="T306" s="239">
        <f>O299-T305</f>
        <v>1524872174</v>
      </c>
      <c r="U306" s="7"/>
    </row>
    <row r="307" ht="15">
      <c r="U307" s="7"/>
    </row>
    <row r="308" ht="15">
      <c r="U308" s="7"/>
    </row>
    <row r="309" spans="2:21" s="12" customFormat="1" ht="15.75">
      <c r="B309" s="25"/>
      <c r="C309" s="26"/>
      <c r="D309" s="536" t="s">
        <v>45</v>
      </c>
      <c r="E309" s="536"/>
      <c r="F309" s="536"/>
      <c r="G309" s="536"/>
      <c r="H309" s="25"/>
      <c r="I309" s="536" t="s">
        <v>41</v>
      </c>
      <c r="J309" s="606"/>
      <c r="K309" s="606"/>
      <c r="L309" s="606"/>
      <c r="M309" s="606"/>
      <c r="N309" s="606"/>
      <c r="O309" s="536" t="s">
        <v>757</v>
      </c>
      <c r="P309" s="536"/>
      <c r="Q309" s="536"/>
      <c r="R309" s="536"/>
      <c r="S309" s="536"/>
      <c r="T309" s="270">
        <f>I299-I120-I121-I161-I212-I214</f>
        <v>108943602841</v>
      </c>
      <c r="U309" s="59"/>
    </row>
    <row r="314" ht="15">
      <c r="T314" s="239">
        <f>T303-T214</f>
        <v>67271846.86509705</v>
      </c>
    </row>
  </sheetData>
  <sheetProtection/>
  <mergeCells count="235">
    <mergeCell ref="A204:S204"/>
    <mergeCell ref="O172:S172"/>
    <mergeCell ref="I167:N167"/>
    <mergeCell ref="O167:S167"/>
    <mergeCell ref="F144:F145"/>
    <mergeCell ref="G144:G145"/>
    <mergeCell ref="O144:O145"/>
    <mergeCell ref="P144:Q144"/>
    <mergeCell ref="J144:K144"/>
    <mergeCell ref="L144:M144"/>
    <mergeCell ref="N290:N291"/>
    <mergeCell ref="A205:S205"/>
    <mergeCell ref="A143:A145"/>
    <mergeCell ref="D194:G194"/>
    <mergeCell ref="A175:S175"/>
    <mergeCell ref="D172:G172"/>
    <mergeCell ref="I172:N172"/>
    <mergeCell ref="D166:G166"/>
    <mergeCell ref="D167:G167"/>
    <mergeCell ref="A203:S203"/>
    <mergeCell ref="I199:N199"/>
    <mergeCell ref="O199:S199"/>
    <mergeCell ref="P207:Q207"/>
    <mergeCell ref="K201:S201"/>
    <mergeCell ref="K202:S202"/>
    <mergeCell ref="B290:C290"/>
    <mergeCell ref="D290:D291"/>
    <mergeCell ref="B289:I289"/>
    <mergeCell ref="J289:O289"/>
    <mergeCell ref="S290:S291"/>
    <mergeCell ref="D309:G309"/>
    <mergeCell ref="I309:N309"/>
    <mergeCell ref="D304:G304"/>
    <mergeCell ref="I278:N278"/>
    <mergeCell ref="K256:S256"/>
    <mergeCell ref="I262:I263"/>
    <mergeCell ref="B261:I261"/>
    <mergeCell ref="S262:S263"/>
    <mergeCell ref="F262:F263"/>
    <mergeCell ref="J262:K262"/>
    <mergeCell ref="A206:A208"/>
    <mergeCell ref="J207:K207"/>
    <mergeCell ref="O207:O208"/>
    <mergeCell ref="A288:S288"/>
    <mergeCell ref="K284:S284"/>
    <mergeCell ref="C217:H217"/>
    <mergeCell ref="N207:N208"/>
    <mergeCell ref="K285:S285"/>
    <mergeCell ref="O278:S278"/>
    <mergeCell ref="D278:G278"/>
    <mergeCell ref="A261:A263"/>
    <mergeCell ref="G290:G291"/>
    <mergeCell ref="I290:I291"/>
    <mergeCell ref="R262:R263"/>
    <mergeCell ref="G262:G263"/>
    <mergeCell ref="I304:N304"/>
    <mergeCell ref="O304:S304"/>
    <mergeCell ref="O302:S302"/>
    <mergeCell ref="D262:D263"/>
    <mergeCell ref="E262:E263"/>
    <mergeCell ref="A3:S3"/>
    <mergeCell ref="N7:N8"/>
    <mergeCell ref="A5:S5"/>
    <mergeCell ref="A4:S4"/>
    <mergeCell ref="A6:A8"/>
    <mergeCell ref="O309:S309"/>
    <mergeCell ref="D283:G283"/>
    <mergeCell ref="I283:N283"/>
    <mergeCell ref="O283:S283"/>
    <mergeCell ref="J290:K290"/>
    <mergeCell ref="A260:S260"/>
    <mergeCell ref="I219:N219"/>
    <mergeCell ref="S207:S208"/>
    <mergeCell ref="O219:S219"/>
    <mergeCell ref="D220:G220"/>
    <mergeCell ref="K1:S1"/>
    <mergeCell ref="K2:S2"/>
    <mergeCell ref="A177:S177"/>
    <mergeCell ref="K173:S173"/>
    <mergeCell ref="K174:S174"/>
    <mergeCell ref="A259:S259"/>
    <mergeCell ref="K226:S226"/>
    <mergeCell ref="K227:S227"/>
    <mergeCell ref="K257:S257"/>
    <mergeCell ref="O220:S220"/>
    <mergeCell ref="H262:H263"/>
    <mergeCell ref="O225:S225"/>
    <mergeCell ref="A230:S230"/>
    <mergeCell ref="A231:A233"/>
    <mergeCell ref="L262:M262"/>
    <mergeCell ref="A286:S286"/>
    <mergeCell ref="A289:A291"/>
    <mergeCell ref="P289:S289"/>
    <mergeCell ref="L290:M290"/>
    <mergeCell ref="R290:R291"/>
    <mergeCell ref="O262:O263"/>
    <mergeCell ref="A287:S287"/>
    <mergeCell ref="P262:Q262"/>
    <mergeCell ref="N262:N263"/>
    <mergeCell ref="B262:C262"/>
    <mergeCell ref="E7:E8"/>
    <mergeCell ref="J7:K7"/>
    <mergeCell ref="G7:G8"/>
    <mergeCell ref="I7:I8"/>
    <mergeCell ref="J261:O261"/>
    <mergeCell ref="P261:S261"/>
    <mergeCell ref="C164:H164"/>
    <mergeCell ref="A142:S142"/>
    <mergeCell ref="A141:S141"/>
    <mergeCell ref="O218:S218"/>
    <mergeCell ref="I303:N303"/>
    <mergeCell ref="O303:S303"/>
    <mergeCell ref="D303:G303"/>
    <mergeCell ref="O277:S277"/>
    <mergeCell ref="O290:O291"/>
    <mergeCell ref="P290:Q290"/>
    <mergeCell ref="E290:E291"/>
    <mergeCell ref="F290:F291"/>
    <mergeCell ref="C301:H301"/>
    <mergeCell ref="H290:H291"/>
    <mergeCell ref="P143:S143"/>
    <mergeCell ref="J143:O143"/>
    <mergeCell ref="B143:I143"/>
    <mergeCell ref="B144:C144"/>
    <mergeCell ref="H144:H145"/>
    <mergeCell ref="S144:S145"/>
    <mergeCell ref="R144:R145"/>
    <mergeCell ref="B6:I6"/>
    <mergeCell ref="F7:F8"/>
    <mergeCell ref="D126:G126"/>
    <mergeCell ref="O125:S125"/>
    <mergeCell ref="O126:S126"/>
    <mergeCell ref="P6:S6"/>
    <mergeCell ref="H7:H8"/>
    <mergeCell ref="J6:O6"/>
    <mergeCell ref="D7:D8"/>
    <mergeCell ref="R7:R8"/>
    <mergeCell ref="I127:N127"/>
    <mergeCell ref="O127:S127"/>
    <mergeCell ref="D144:D145"/>
    <mergeCell ref="L7:M7"/>
    <mergeCell ref="C124:H124"/>
    <mergeCell ref="O7:O8"/>
    <mergeCell ref="D132:G132"/>
    <mergeCell ref="E144:E145"/>
    <mergeCell ref="I144:I145"/>
    <mergeCell ref="N144:N145"/>
    <mergeCell ref="F179:F180"/>
    <mergeCell ref="G179:G180"/>
    <mergeCell ref="B7:C7"/>
    <mergeCell ref="I166:N166"/>
    <mergeCell ref="O166:S166"/>
    <mergeCell ref="D127:G127"/>
    <mergeCell ref="K138:S138"/>
    <mergeCell ref="K139:S139"/>
    <mergeCell ref="S7:S8"/>
    <mergeCell ref="I126:N126"/>
    <mergeCell ref="R179:R180"/>
    <mergeCell ref="S179:S180"/>
    <mergeCell ref="P7:Q7"/>
    <mergeCell ref="H179:H180"/>
    <mergeCell ref="L179:M179"/>
    <mergeCell ref="A140:S140"/>
    <mergeCell ref="O132:S132"/>
    <mergeCell ref="I132:N132"/>
    <mergeCell ref="D179:D180"/>
    <mergeCell ref="E179:E180"/>
    <mergeCell ref="J179:K179"/>
    <mergeCell ref="I194:N194"/>
    <mergeCell ref="O165:S165"/>
    <mergeCell ref="A176:S176"/>
    <mergeCell ref="A178:A180"/>
    <mergeCell ref="B178:I178"/>
    <mergeCell ref="J178:O178"/>
    <mergeCell ref="P178:S178"/>
    <mergeCell ref="B179:C179"/>
    <mergeCell ref="P179:Q179"/>
    <mergeCell ref="O192:S192"/>
    <mergeCell ref="I193:N193"/>
    <mergeCell ref="O193:S193"/>
    <mergeCell ref="D193:G193"/>
    <mergeCell ref="O179:O180"/>
    <mergeCell ref="G207:G208"/>
    <mergeCell ref="O194:S194"/>
    <mergeCell ref="N179:N180"/>
    <mergeCell ref="C191:H191"/>
    <mergeCell ref="I179:I180"/>
    <mergeCell ref="D199:G199"/>
    <mergeCell ref="A258:S258"/>
    <mergeCell ref="C275:H275"/>
    <mergeCell ref="O276:S276"/>
    <mergeCell ref="D277:G277"/>
    <mergeCell ref="I277:N277"/>
    <mergeCell ref="A228:S228"/>
    <mergeCell ref="A229:S229"/>
    <mergeCell ref="D225:G225"/>
    <mergeCell ref="I225:N225"/>
    <mergeCell ref="B207:C207"/>
    <mergeCell ref="D207:D208"/>
    <mergeCell ref="E207:E208"/>
    <mergeCell ref="F207:F208"/>
    <mergeCell ref="I220:N220"/>
    <mergeCell ref="B206:I206"/>
    <mergeCell ref="J206:O206"/>
    <mergeCell ref="D219:G219"/>
    <mergeCell ref="I207:I208"/>
    <mergeCell ref="H207:H208"/>
    <mergeCell ref="E232:E233"/>
    <mergeCell ref="F232:F233"/>
    <mergeCell ref="G232:G233"/>
    <mergeCell ref="O232:O233"/>
    <mergeCell ref="P232:Q232"/>
    <mergeCell ref="P206:S206"/>
    <mergeCell ref="R207:R208"/>
    <mergeCell ref="L207:M207"/>
    <mergeCell ref="D252:G252"/>
    <mergeCell ref="I252:N252"/>
    <mergeCell ref="O252:S252"/>
    <mergeCell ref="S232:S233"/>
    <mergeCell ref="C249:H249"/>
    <mergeCell ref="B231:I231"/>
    <mergeCell ref="J231:O231"/>
    <mergeCell ref="P231:S231"/>
    <mergeCell ref="B232:C232"/>
    <mergeCell ref="D232:D233"/>
    <mergeCell ref="O250:S250"/>
    <mergeCell ref="D251:G251"/>
    <mergeCell ref="I251:N251"/>
    <mergeCell ref="O251:S251"/>
    <mergeCell ref="N232:N233"/>
    <mergeCell ref="R232:R233"/>
    <mergeCell ref="H232:H233"/>
    <mergeCell ref="I232:I233"/>
    <mergeCell ref="J232:K232"/>
    <mergeCell ref="L232:M232"/>
  </mergeCells>
  <printOptions/>
  <pageMargins left="0.31" right="0.16" top="0.39" bottom="0.22" header="0.29" footer="0.1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4">
      <selection activeCell="D27" sqref="D27"/>
    </sheetView>
  </sheetViews>
  <sheetFormatPr defaultColWidth="8.796875" defaultRowHeight="15"/>
  <cols>
    <col min="1" max="1" width="7.3984375" style="0" customWidth="1"/>
    <col min="2" max="2" width="4.5" style="0" customWidth="1"/>
    <col min="3" max="3" width="7.5" style="0" customWidth="1"/>
    <col min="4" max="4" width="6.8984375" style="0" customWidth="1"/>
    <col min="5" max="5" width="17.09765625" style="0" customWidth="1"/>
    <col min="6" max="6" width="6.3984375" style="0" customWidth="1"/>
    <col min="7" max="7" width="5.09765625" style="0" customWidth="1"/>
    <col min="8" max="8" width="11.8984375" style="367" customWidth="1"/>
    <col min="9" max="9" width="13.5" style="367" customWidth="1"/>
    <col min="10" max="10" width="22.8984375" style="0" customWidth="1"/>
    <col min="11" max="11" width="6.3984375" style="0" customWidth="1"/>
    <col min="12" max="12" width="8.8984375" style="0" customWidth="1"/>
    <col min="13" max="13" width="13.09765625" style="0" customWidth="1"/>
  </cols>
  <sheetData>
    <row r="1" spans="1:13" ht="15.75">
      <c r="A1" s="61" t="s">
        <v>61</v>
      </c>
      <c r="I1" s="588" t="s">
        <v>760</v>
      </c>
      <c r="J1" s="588"/>
      <c r="K1" s="588"/>
      <c r="L1" s="588"/>
      <c r="M1" s="588"/>
    </row>
    <row r="2" spans="1:13" ht="15.75">
      <c r="A2" s="56" t="s">
        <v>761</v>
      </c>
      <c r="I2" s="676" t="s">
        <v>762</v>
      </c>
      <c r="J2" s="676"/>
      <c r="K2" s="676"/>
      <c r="L2" s="676"/>
      <c r="M2" s="676"/>
    </row>
    <row r="3" spans="1:11" ht="21.75">
      <c r="A3" s="677" t="s">
        <v>763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</row>
    <row r="4" spans="1:11" ht="20.25">
      <c r="A4" s="679" t="s">
        <v>424</v>
      </c>
      <c r="B4" s="680"/>
      <c r="C4" s="680"/>
      <c r="D4" s="680"/>
      <c r="E4" s="680"/>
      <c r="F4" s="680"/>
      <c r="G4" s="680"/>
      <c r="H4" s="680"/>
      <c r="I4" s="680"/>
      <c r="J4" s="680"/>
      <c r="K4" s="680"/>
    </row>
    <row r="5" spans="1:11" ht="18.75">
      <c r="A5" s="629" t="s">
        <v>776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</row>
    <row r="6" spans="1:11" ht="18.75">
      <c r="A6" s="629" t="s">
        <v>764</v>
      </c>
      <c r="B6" s="630"/>
      <c r="C6" s="630"/>
      <c r="D6" s="630"/>
      <c r="E6" s="630"/>
      <c r="F6" s="630"/>
      <c r="G6" s="630"/>
      <c r="H6" s="630"/>
      <c r="I6" s="630"/>
      <c r="J6" s="630"/>
      <c r="K6" s="630"/>
    </row>
    <row r="7" spans="1:13" ht="15">
      <c r="A7" s="656" t="s">
        <v>765</v>
      </c>
      <c r="B7" s="659" t="s">
        <v>11</v>
      </c>
      <c r="C7" s="660"/>
      <c r="D7" s="659" t="s">
        <v>766</v>
      </c>
      <c r="E7" s="663"/>
      <c r="F7" s="667" t="s">
        <v>767</v>
      </c>
      <c r="G7" s="670" t="s">
        <v>768</v>
      </c>
      <c r="H7" s="671"/>
      <c r="I7" s="672"/>
      <c r="J7" s="670" t="s">
        <v>769</v>
      </c>
      <c r="K7" s="671"/>
      <c r="L7" s="671"/>
      <c r="M7" s="672"/>
    </row>
    <row r="8" spans="1:13" ht="15">
      <c r="A8" s="657"/>
      <c r="B8" s="661"/>
      <c r="C8" s="662"/>
      <c r="D8" s="664"/>
      <c r="E8" s="665"/>
      <c r="F8" s="668"/>
      <c r="G8" s="620" t="s">
        <v>454</v>
      </c>
      <c r="H8" s="673" t="s">
        <v>770</v>
      </c>
      <c r="I8" s="654" t="s">
        <v>771</v>
      </c>
      <c r="J8" s="620" t="s">
        <v>772</v>
      </c>
      <c r="K8" s="620" t="s">
        <v>454</v>
      </c>
      <c r="L8" s="620" t="s">
        <v>770</v>
      </c>
      <c r="M8" s="667" t="s">
        <v>771</v>
      </c>
    </row>
    <row r="9" spans="1:13" ht="30">
      <c r="A9" s="658"/>
      <c r="B9" s="4" t="s">
        <v>18</v>
      </c>
      <c r="C9" s="4" t="s">
        <v>19</v>
      </c>
      <c r="D9" s="661"/>
      <c r="E9" s="666"/>
      <c r="F9" s="669"/>
      <c r="G9" s="621"/>
      <c r="H9" s="674"/>
      <c r="I9" s="655"/>
      <c r="J9" s="647"/>
      <c r="K9" s="647"/>
      <c r="L9" s="647"/>
      <c r="M9" s="675"/>
    </row>
    <row r="10" spans="1:13" ht="15.75">
      <c r="A10" s="6" t="s">
        <v>0</v>
      </c>
      <c r="B10" s="6" t="s">
        <v>1</v>
      </c>
      <c r="C10" s="6" t="s">
        <v>2</v>
      </c>
      <c r="D10" s="650" t="s">
        <v>3</v>
      </c>
      <c r="E10" s="651"/>
      <c r="F10" s="19">
        <v>1</v>
      </c>
      <c r="G10" s="19">
        <v>2</v>
      </c>
      <c r="H10" s="369">
        <v>3</v>
      </c>
      <c r="I10" s="369">
        <v>4</v>
      </c>
      <c r="J10" s="6" t="s">
        <v>4</v>
      </c>
      <c r="K10" s="6">
        <v>5</v>
      </c>
      <c r="L10" s="368">
        <v>6</v>
      </c>
      <c r="M10" s="19">
        <v>7</v>
      </c>
    </row>
    <row r="11" spans="1:13" ht="15.75">
      <c r="A11" s="396">
        <v>43951</v>
      </c>
      <c r="B11" s="370" t="s">
        <v>777</v>
      </c>
      <c r="C11" s="396">
        <v>43951</v>
      </c>
      <c r="D11" s="652" t="s">
        <v>778</v>
      </c>
      <c r="E11" s="653"/>
      <c r="F11" s="371" t="s">
        <v>218</v>
      </c>
      <c r="G11" s="372">
        <v>6</v>
      </c>
      <c r="H11" s="373">
        <v>4000000</v>
      </c>
      <c r="I11" s="373">
        <f aca="true" t="shared" si="0" ref="I11:I18">H11*G11</f>
        <v>24000000</v>
      </c>
      <c r="J11" s="18"/>
      <c r="K11" s="18"/>
      <c r="L11" s="374"/>
      <c r="M11" s="18"/>
    </row>
    <row r="12" spans="1:13" ht="15.75">
      <c r="A12" s="375"/>
      <c r="B12" s="376"/>
      <c r="C12" s="375"/>
      <c r="D12" s="643"/>
      <c r="E12" s="644"/>
      <c r="F12" s="377"/>
      <c r="G12" s="378"/>
      <c r="H12" s="379"/>
      <c r="I12" s="379">
        <f t="shared" si="0"/>
        <v>0</v>
      </c>
      <c r="J12" s="375"/>
      <c r="K12" s="375"/>
      <c r="L12" s="380"/>
      <c r="M12" s="375"/>
    </row>
    <row r="13" spans="1:13" ht="15.75">
      <c r="A13" s="375"/>
      <c r="B13" s="376"/>
      <c r="C13" s="375"/>
      <c r="D13" s="643"/>
      <c r="E13" s="644"/>
      <c r="F13" s="377"/>
      <c r="G13" s="378"/>
      <c r="H13" s="379"/>
      <c r="I13" s="379">
        <f t="shared" si="0"/>
        <v>0</v>
      </c>
      <c r="J13" s="375"/>
      <c r="K13" s="375"/>
      <c r="L13" s="380"/>
      <c r="M13" s="375"/>
    </row>
    <row r="14" spans="1:13" ht="15.75">
      <c r="A14" s="381"/>
      <c r="B14" s="376"/>
      <c r="C14" s="381"/>
      <c r="D14" s="643"/>
      <c r="E14" s="644"/>
      <c r="F14" s="377"/>
      <c r="G14" s="378"/>
      <c r="H14" s="379"/>
      <c r="I14" s="379">
        <f t="shared" si="0"/>
        <v>0</v>
      </c>
      <c r="J14" s="375"/>
      <c r="K14" s="375"/>
      <c r="L14" s="380"/>
      <c r="M14" s="375"/>
    </row>
    <row r="15" spans="1:13" ht="15.75">
      <c r="A15" s="381"/>
      <c r="B15" s="376"/>
      <c r="C15" s="381"/>
      <c r="D15" s="643"/>
      <c r="E15" s="644"/>
      <c r="F15" s="377"/>
      <c r="G15" s="378"/>
      <c r="H15" s="379"/>
      <c r="I15" s="379">
        <f t="shared" si="0"/>
        <v>0</v>
      </c>
      <c r="J15" s="375"/>
      <c r="K15" s="382"/>
      <c r="L15" s="379"/>
      <c r="M15" s="379"/>
    </row>
    <row r="16" spans="1:13" ht="15.75">
      <c r="A16" s="381"/>
      <c r="B16" s="376"/>
      <c r="C16" s="381"/>
      <c r="D16" s="643"/>
      <c r="E16" s="644"/>
      <c r="F16" s="377"/>
      <c r="G16" s="378"/>
      <c r="H16" s="379"/>
      <c r="I16" s="379">
        <f t="shared" si="0"/>
        <v>0</v>
      </c>
      <c r="J16" s="375"/>
      <c r="K16" s="375"/>
      <c r="L16" s="380"/>
      <c r="M16" s="375"/>
    </row>
    <row r="17" spans="1:13" ht="15.75">
      <c r="A17" s="381"/>
      <c r="B17" s="376"/>
      <c r="C17" s="381"/>
      <c r="D17" s="641"/>
      <c r="E17" s="642"/>
      <c r="F17" s="377"/>
      <c r="G17" s="378"/>
      <c r="H17" s="379"/>
      <c r="I17" s="379">
        <f t="shared" si="0"/>
        <v>0</v>
      </c>
      <c r="J17" s="375"/>
      <c r="K17" s="375"/>
      <c r="L17" s="380"/>
      <c r="M17" s="375"/>
    </row>
    <row r="18" spans="1:13" ht="15.75">
      <c r="A18" s="381"/>
      <c r="B18" s="376"/>
      <c r="C18" s="375"/>
      <c r="D18" s="643"/>
      <c r="E18" s="644"/>
      <c r="F18" s="377"/>
      <c r="G18" s="378"/>
      <c r="H18" s="379"/>
      <c r="I18" s="379">
        <f t="shared" si="0"/>
        <v>0</v>
      </c>
      <c r="J18" s="375"/>
      <c r="K18" s="375"/>
      <c r="L18" s="380"/>
      <c r="M18" s="375"/>
    </row>
    <row r="19" spans="1:13" ht="15.75">
      <c r="A19" s="381"/>
      <c r="B19" s="376"/>
      <c r="C19" s="383"/>
      <c r="D19" s="643"/>
      <c r="E19" s="644"/>
      <c r="F19" s="377"/>
      <c r="G19" s="378"/>
      <c r="H19" s="379"/>
      <c r="I19" s="379"/>
      <c r="J19" s="375"/>
      <c r="K19" s="375"/>
      <c r="L19" s="380"/>
      <c r="M19" s="375"/>
    </row>
    <row r="20" spans="1:13" ht="15.75">
      <c r="A20" s="381"/>
      <c r="B20" s="376"/>
      <c r="C20" s="384"/>
      <c r="D20" s="645"/>
      <c r="E20" s="646"/>
      <c r="F20" s="385"/>
      <c r="G20" s="386"/>
      <c r="H20" s="387"/>
      <c r="I20" s="387">
        <f>H20</f>
        <v>0</v>
      </c>
      <c r="J20" s="388"/>
      <c r="K20" s="388"/>
      <c r="L20" s="389"/>
      <c r="M20" s="388"/>
    </row>
    <row r="21" spans="1:13" ht="15.75">
      <c r="A21" s="381"/>
      <c r="B21" s="376"/>
      <c r="C21" s="390"/>
      <c r="D21" s="637"/>
      <c r="E21" s="637"/>
      <c r="F21" s="377"/>
      <c r="G21" s="378"/>
      <c r="H21" s="379"/>
      <c r="I21" s="379">
        <f>H21</f>
        <v>0</v>
      </c>
      <c r="J21" s="375"/>
      <c r="K21" s="375"/>
      <c r="L21" s="375"/>
      <c r="M21" s="375"/>
    </row>
    <row r="22" spans="1:13" ht="15.75">
      <c r="A22" s="391"/>
      <c r="B22" s="392"/>
      <c r="C22" s="393"/>
      <c r="D22" s="638"/>
      <c r="E22" s="639"/>
      <c r="F22" s="385"/>
      <c r="G22" s="386"/>
      <c r="H22" s="387"/>
      <c r="I22" s="379">
        <f>H22</f>
        <v>0</v>
      </c>
      <c r="J22" s="388"/>
      <c r="K22" s="388"/>
      <c r="L22" s="389"/>
      <c r="M22" s="388"/>
    </row>
    <row r="23" spans="1:13" ht="15.75">
      <c r="A23" s="381"/>
      <c r="B23" s="376"/>
      <c r="C23" s="381"/>
      <c r="D23" s="637"/>
      <c r="E23" s="637"/>
      <c r="F23" s="385"/>
      <c r="G23" s="386"/>
      <c r="H23" s="387"/>
      <c r="I23" s="379">
        <f>H23</f>
        <v>0</v>
      </c>
      <c r="J23" s="375"/>
      <c r="K23" s="375"/>
      <c r="L23" s="375"/>
      <c r="M23" s="375"/>
    </row>
    <row r="24" spans="1:13" ht="15.75">
      <c r="A24" s="394"/>
      <c r="B24" s="394"/>
      <c r="C24" s="394"/>
      <c r="D24" s="648" t="s">
        <v>773</v>
      </c>
      <c r="E24" s="649"/>
      <c r="F24" s="394"/>
      <c r="G24" s="35"/>
      <c r="H24" s="395"/>
      <c r="I24" s="395">
        <f>SUM(I11:I23)</f>
        <v>24000000</v>
      </c>
      <c r="J24" s="395"/>
      <c r="K24" s="395"/>
      <c r="L24" s="395"/>
      <c r="M24" s="395">
        <f>SUM(M11:M22)</f>
        <v>0</v>
      </c>
    </row>
    <row r="25" spans="2:13" ht="15.75">
      <c r="B25" s="62" t="s">
        <v>758</v>
      </c>
      <c r="C25" s="3"/>
      <c r="D25" s="3"/>
      <c r="E25" s="3"/>
      <c r="F25" s="3"/>
      <c r="G25" s="3"/>
      <c r="J25" s="640"/>
      <c r="K25" s="640"/>
      <c r="L25" s="640"/>
      <c r="M25" s="640"/>
    </row>
    <row r="26" spans="2:13" ht="15.75">
      <c r="B26" s="610" t="s">
        <v>774</v>
      </c>
      <c r="C26" s="611"/>
      <c r="D26" s="611"/>
      <c r="E26" s="611"/>
      <c r="F26" s="611"/>
      <c r="G26" s="611"/>
      <c r="J26" s="542" t="s">
        <v>775</v>
      </c>
      <c r="K26" s="542"/>
      <c r="L26" s="542"/>
      <c r="M26" s="542"/>
    </row>
    <row r="27" spans="3:13" ht="15.75">
      <c r="C27" s="16"/>
      <c r="D27" s="536" t="s">
        <v>24</v>
      </c>
      <c r="E27" s="536"/>
      <c r="F27" s="536"/>
      <c r="G27" s="536"/>
      <c r="H27" s="536" t="s">
        <v>25</v>
      </c>
      <c r="I27" s="606"/>
      <c r="J27" s="536" t="s">
        <v>26</v>
      </c>
      <c r="K27" s="536"/>
      <c r="L27" s="536"/>
      <c r="M27" s="536"/>
    </row>
    <row r="28" spans="3:13" ht="15.75">
      <c r="C28" s="17"/>
      <c r="D28" s="542" t="s">
        <v>43</v>
      </c>
      <c r="E28" s="542"/>
      <c r="F28" s="542"/>
      <c r="G28" s="542"/>
      <c r="H28" s="542" t="s">
        <v>43</v>
      </c>
      <c r="I28" s="543"/>
      <c r="J28" s="542" t="s">
        <v>44</v>
      </c>
      <c r="K28" s="542"/>
      <c r="L28" s="542"/>
      <c r="M28" s="542"/>
    </row>
    <row r="29" spans="3:13" ht="15.75">
      <c r="C29" s="22"/>
      <c r="D29" s="21"/>
      <c r="E29" s="22"/>
      <c r="H29" s="21"/>
      <c r="I29" s="22"/>
      <c r="K29" s="21"/>
      <c r="L29" s="22"/>
      <c r="M29" s="22"/>
    </row>
    <row r="30" spans="3:13" ht="15.75">
      <c r="C30" s="22"/>
      <c r="D30" s="21"/>
      <c r="E30" s="22"/>
      <c r="H30" s="21"/>
      <c r="I30" s="22"/>
      <c r="K30" s="21"/>
      <c r="L30" s="22"/>
      <c r="M30" s="22"/>
    </row>
    <row r="31" spans="3:13" ht="15.75">
      <c r="C31" s="22"/>
      <c r="D31" s="21"/>
      <c r="E31" s="22"/>
      <c r="H31" s="21"/>
      <c r="I31" s="22"/>
      <c r="K31" s="21"/>
      <c r="L31" s="22"/>
      <c r="M31" s="22"/>
    </row>
    <row r="32" spans="3:13" ht="15.75">
      <c r="C32" s="16"/>
      <c r="D32" s="536" t="s">
        <v>41</v>
      </c>
      <c r="E32" s="536"/>
      <c r="F32" s="536"/>
      <c r="G32" s="536"/>
      <c r="H32" s="536" t="s">
        <v>41</v>
      </c>
      <c r="I32" s="606"/>
      <c r="J32" s="536"/>
      <c r="K32" s="536"/>
      <c r="L32" s="536"/>
      <c r="M32" s="536"/>
    </row>
  </sheetData>
  <sheetProtection/>
  <mergeCells count="46">
    <mergeCell ref="H8:H9"/>
    <mergeCell ref="M8:M9"/>
    <mergeCell ref="K8:K9"/>
    <mergeCell ref="I1:M1"/>
    <mergeCell ref="I2:M2"/>
    <mergeCell ref="A3:K3"/>
    <mergeCell ref="A4:K4"/>
    <mergeCell ref="A5:K5"/>
    <mergeCell ref="A6:K6"/>
    <mergeCell ref="D12:E12"/>
    <mergeCell ref="I8:I9"/>
    <mergeCell ref="J8:J9"/>
    <mergeCell ref="A7:A9"/>
    <mergeCell ref="B7:C8"/>
    <mergeCell ref="D7:E9"/>
    <mergeCell ref="F7:F9"/>
    <mergeCell ref="G7:I7"/>
    <mergeCell ref="J7:M7"/>
    <mergeCell ref="G8:G9"/>
    <mergeCell ref="D13:E13"/>
    <mergeCell ref="D14:E14"/>
    <mergeCell ref="D20:E20"/>
    <mergeCell ref="L8:L9"/>
    <mergeCell ref="D23:E23"/>
    <mergeCell ref="D24:E24"/>
    <mergeCell ref="D15:E15"/>
    <mergeCell ref="D16:E16"/>
    <mergeCell ref="D10:E10"/>
    <mergeCell ref="D11:E11"/>
    <mergeCell ref="D32:G32"/>
    <mergeCell ref="H32:I32"/>
    <mergeCell ref="J32:M32"/>
    <mergeCell ref="D27:G27"/>
    <mergeCell ref="H27:I27"/>
    <mergeCell ref="D17:E17"/>
    <mergeCell ref="D18:E18"/>
    <mergeCell ref="D19:E19"/>
    <mergeCell ref="J27:M27"/>
    <mergeCell ref="D28:G28"/>
    <mergeCell ref="H28:I28"/>
    <mergeCell ref="J28:M28"/>
    <mergeCell ref="D21:E21"/>
    <mergeCell ref="D22:E22"/>
    <mergeCell ref="J25:M25"/>
    <mergeCell ref="B26:G26"/>
    <mergeCell ref="J26:M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Dinh Hai</dc:creator>
  <cp:keywords/>
  <dc:description/>
  <cp:lastModifiedBy>ADMIN</cp:lastModifiedBy>
  <cp:lastPrinted>2022-10-10T09:34:36Z</cp:lastPrinted>
  <dcterms:created xsi:type="dcterms:W3CDTF">2009-07-08T02:57:30Z</dcterms:created>
  <dcterms:modified xsi:type="dcterms:W3CDTF">2022-10-10T09:34:40Z</dcterms:modified>
  <cp:category/>
  <cp:version/>
  <cp:contentType/>
  <cp:contentStatus/>
</cp:coreProperties>
</file>